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Var.C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<sst xmlns="http://schemas.openxmlformats.org/spreadsheetml/2006/main" count="52" uniqueCount="36">
  <si>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2004.a. laen SEB</t>
  </si>
  <si>
    <t>Laen 18 milj. kr aastani 2015,  intress 3%</t>
  </si>
  <si>
    <t xml:space="preserve">2011 aasta laen </t>
  </si>
  <si>
    <t>Vee-kanali laen 2012 tähtaeg 15a, puhkus 4</t>
  </si>
  <si>
    <t>Kokku</t>
  </si>
  <si>
    <t xml:space="preserve">Laen 18 milj. kr aastani </t>
  </si>
  <si>
    <t>Kokku jääk</t>
  </si>
  <si>
    <t>Laen 18 milj. kr aastani 2015,  intress EURIBOR+0,21</t>
  </si>
  <si>
    <t xml:space="preserve">2013 aasta laen Refin laen </t>
  </si>
  <si>
    <t>Tagasimakse eelarvest %</t>
  </si>
  <si>
    <t>A. Laenu tagasimaks</t>
  </si>
  <si>
    <t>B. Laenu jääk aasta lõpuks</t>
  </si>
  <si>
    <t>C. Intress</t>
  </si>
  <si>
    <t>D. Tagasimaks+intress</t>
  </si>
  <si>
    <t>likviidsete varade jääk aasta lõpuks</t>
  </si>
  <si>
    <t>Netovõlakoormus, %</t>
  </si>
  <si>
    <t>Vaba netovõlakoormus</t>
  </si>
  <si>
    <t xml:space="preserve">Seadusega lubatud laenumaht </t>
  </si>
  <si>
    <t>autode kapitalirent</t>
  </si>
  <si>
    <t>Tagasimakse kokku</t>
  </si>
  <si>
    <t>Kokku kohustuste jääk</t>
  </si>
  <si>
    <t xml:space="preserve">Põhitegevuse tulud </t>
  </si>
  <si>
    <t xml:space="preserve">2013 aasta laen, Swedb, 13-003986 </t>
  </si>
  <si>
    <t>teg.</t>
  </si>
  <si>
    <t>eelarve</t>
  </si>
  <si>
    <t xml:space="preserve">2013 aasta laen Refin. Swedb.,  </t>
  </si>
  <si>
    <t>autode kapitalirent, 3 tk</t>
  </si>
  <si>
    <t>strat.</t>
  </si>
  <si>
    <t>Vee-kanali laen 2012 tähtaeg 15a, puhkus 4a, KIK</t>
  </si>
  <si>
    <t>Avandi kapitalirent 2016</t>
  </si>
  <si>
    <t>Avandi kapitalirent 2016, 41035+km, 10% 5a</t>
  </si>
  <si>
    <t>Laen mai 2017 , 900000,13 a puhkus 50kuud</t>
  </si>
  <si>
    <t>Laen aprill 2017 , 900000,13 a puhkus 50kuud</t>
  </si>
  <si>
    <t>Laen 2019, 500000, 10a, puhkus kuni 31.12.22</t>
  </si>
  <si>
    <t>2017 maks.laen 900000 €</t>
  </si>
  <si>
    <t>Laen 2020, 100000, 5a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</si>
</sst>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_k_r"/>
    <numFmt numFmtId="173" formatCode="#,##0.0\ _k_r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0" borderId="9" applyNumberFormat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A14" sqref="A14:IV14"/>
    </sheetView>
  </sheetViews>
  <sheetFormatPr defaultColWidth="9.140625" defaultRowHeight="15"/>
  <cols>
    <col min="1" max="1" width="29.140625" style="0" customWidth="1"/>
    <col min="2" max="2" width="12.8515625" style="0" customWidth="1"/>
    <col min="3" max="3" width="12.7109375" style="0" customWidth="1"/>
    <col min="4" max="4" width="12.8515625" style="0" customWidth="1"/>
    <col min="5" max="6" width="13.28125" style="0" customWidth="1"/>
    <col min="7" max="7" width="13.57421875" style="0" customWidth="1"/>
    <col min="8" max="8" width="13.00390625" style="0" customWidth="1"/>
    <col min="9" max="9" width="14.421875" style="0" customWidth="1"/>
    <col min="10" max="10" width="13.57421875" style="0" customWidth="1"/>
    <col min="11" max="11" width="14.00390625" style="0" customWidth="1"/>
    <col min="12" max="12" width="13.7109375" style="0" customWidth="1"/>
    <col min="13" max="13" width="11.57421875" style="0" customWidth="1"/>
    <col min="14" max="14" width="14.140625" style="0" customWidth="1"/>
    <col min="15" max="15" width="11.00390625" style="0" customWidth="1"/>
    <col min="16" max="16" width="11.28125" style="0" customWidth="1"/>
    <col min="17" max="17" width="11.140625" style="0" bestFit="1" customWidth="1"/>
    <col min="18" max="18" width="10.00390625" style="0" bestFit="1" customWidth="1"/>
  </cols>
  <sheetData>
    <row r="1" spans="1:18" ht="15.75">
      <c r="A1" s="15" t="s">
        <v>34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  <c r="G1" s="1">
        <v>2019</v>
      </c>
      <c r="H1" s="1">
        <v>2020</v>
      </c>
      <c r="I1" s="1">
        <v>2021</v>
      </c>
      <c r="J1" s="1">
        <v>2022</v>
      </c>
      <c r="K1" s="1">
        <v>2023</v>
      </c>
      <c r="L1" s="1">
        <v>2024</v>
      </c>
      <c r="M1" s="1">
        <v>2025</v>
      </c>
      <c r="N1" s="1">
        <v>2026</v>
      </c>
      <c r="O1" s="1">
        <v>2027</v>
      </c>
      <c r="P1" s="1">
        <v>2028</v>
      </c>
      <c r="Q1" s="1">
        <v>2029</v>
      </c>
      <c r="R1" s="1">
        <v>2030</v>
      </c>
    </row>
    <row r="2" spans="1:17" ht="15.75">
      <c r="A2" s="15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4" t="s">
        <v>1</v>
      </c>
      <c r="B3" s="2">
        <v>130317</v>
      </c>
      <c r="C3" s="2">
        <v>108595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4" t="s">
        <v>2</v>
      </c>
      <c r="B4" s="2">
        <v>32740</v>
      </c>
      <c r="C4" s="2">
        <v>78571</v>
      </c>
      <c r="D4" s="2">
        <v>78571</v>
      </c>
      <c r="E4" s="2">
        <v>78571</v>
      </c>
      <c r="F4" s="2">
        <v>78571</v>
      </c>
      <c r="G4" s="2">
        <v>78571</v>
      </c>
      <c r="H4" s="2">
        <v>78571</v>
      </c>
      <c r="I4" s="2">
        <v>45834</v>
      </c>
      <c r="J4" s="1"/>
      <c r="K4" s="1"/>
      <c r="L4" s="1"/>
      <c r="M4" s="1"/>
      <c r="N4" s="1"/>
      <c r="O4" s="1"/>
      <c r="P4" s="1"/>
      <c r="Q4" s="1"/>
    </row>
    <row r="5" spans="1:17" ht="15.75">
      <c r="A5" s="14" t="s">
        <v>25</v>
      </c>
      <c r="B5" s="2">
        <v>0</v>
      </c>
      <c r="C5" s="2">
        <v>0</v>
      </c>
      <c r="D5" s="2">
        <v>83450</v>
      </c>
      <c r="E5" s="2">
        <v>90928</v>
      </c>
      <c r="F5" s="2">
        <v>90928</v>
      </c>
      <c r="G5" s="2">
        <v>90928</v>
      </c>
      <c r="H5" s="2">
        <v>90928</v>
      </c>
      <c r="I5" s="2">
        <v>90928</v>
      </c>
      <c r="J5" s="2">
        <v>90928</v>
      </c>
      <c r="K5" s="2">
        <v>8220</v>
      </c>
      <c r="L5" s="2"/>
      <c r="M5" s="1"/>
      <c r="N5" s="1"/>
      <c r="O5" s="1"/>
      <c r="P5" s="1"/>
      <c r="Q5" s="1"/>
    </row>
    <row r="6" spans="1:17" ht="15.75">
      <c r="A6" s="14" t="s">
        <v>28</v>
      </c>
      <c r="B6" s="2"/>
      <c r="C6" s="2"/>
      <c r="D6" s="2">
        <v>26666</v>
      </c>
      <c r="E6" s="2">
        <v>26666</v>
      </c>
      <c r="F6" s="2">
        <v>26666</v>
      </c>
      <c r="G6" s="2">
        <v>26666</v>
      </c>
      <c r="H6" s="2">
        <v>26666</v>
      </c>
      <c r="I6" s="2">
        <v>26666</v>
      </c>
      <c r="J6" s="2">
        <v>26666</v>
      </c>
      <c r="K6" s="2">
        <v>26666</v>
      </c>
      <c r="L6" s="2">
        <v>26666</v>
      </c>
      <c r="M6" s="2">
        <v>26666</v>
      </c>
      <c r="N6" s="2">
        <v>26666</v>
      </c>
      <c r="O6" s="2">
        <v>26674</v>
      </c>
      <c r="P6" s="1"/>
      <c r="Q6" s="1"/>
    </row>
    <row r="7" spans="1:17" ht="15.75">
      <c r="A7" s="16" t="s">
        <v>4</v>
      </c>
      <c r="B7" s="5">
        <f aca="true" t="shared" si="0" ref="B7:O7">SUM(B3:B6)</f>
        <v>163057</v>
      </c>
      <c r="C7" s="5">
        <f t="shared" si="0"/>
        <v>187166</v>
      </c>
      <c r="D7" s="5">
        <f t="shared" si="0"/>
        <v>188687</v>
      </c>
      <c r="E7" s="5">
        <f t="shared" si="0"/>
        <v>196165</v>
      </c>
      <c r="F7" s="5">
        <f t="shared" si="0"/>
        <v>196165</v>
      </c>
      <c r="G7" s="5">
        <f t="shared" si="0"/>
        <v>196165</v>
      </c>
      <c r="H7" s="5">
        <f t="shared" si="0"/>
        <v>196165</v>
      </c>
      <c r="I7" s="5">
        <f t="shared" si="0"/>
        <v>163428</v>
      </c>
      <c r="J7" s="5">
        <f t="shared" si="0"/>
        <v>117594</v>
      </c>
      <c r="K7" s="5">
        <f t="shared" si="0"/>
        <v>34886</v>
      </c>
      <c r="L7" s="5">
        <f t="shared" si="0"/>
        <v>26666</v>
      </c>
      <c r="M7" s="5">
        <f t="shared" si="0"/>
        <v>26666</v>
      </c>
      <c r="N7" s="5">
        <f t="shared" si="0"/>
        <v>26666</v>
      </c>
      <c r="O7" s="5">
        <f t="shared" si="0"/>
        <v>26674</v>
      </c>
      <c r="P7" s="4"/>
      <c r="Q7" s="4"/>
    </row>
    <row r="8" spans="1:17" ht="15.75">
      <c r="A8" s="16" t="s">
        <v>18</v>
      </c>
      <c r="B8" s="5">
        <v>0</v>
      </c>
      <c r="C8" s="5">
        <v>15113</v>
      </c>
      <c r="D8" s="5">
        <v>12673</v>
      </c>
      <c r="E8" s="5">
        <v>12930</v>
      </c>
      <c r="F8" s="5">
        <v>13190</v>
      </c>
      <c r="G8" s="5">
        <v>13455</v>
      </c>
      <c r="H8" s="5">
        <v>4930</v>
      </c>
      <c r="I8" s="5">
        <v>0</v>
      </c>
      <c r="J8" s="5">
        <v>0</v>
      </c>
      <c r="K8" s="5"/>
      <c r="L8" s="5"/>
      <c r="M8" s="4"/>
      <c r="N8" s="4"/>
      <c r="O8" s="4"/>
      <c r="P8" s="4"/>
      <c r="Q8" s="4"/>
    </row>
    <row r="9" spans="1:17" ht="15.75">
      <c r="A9" s="17" t="s">
        <v>30</v>
      </c>
      <c r="B9" s="5"/>
      <c r="C9" s="5"/>
      <c r="D9" s="5">
        <v>7796</v>
      </c>
      <c r="E9" s="5">
        <v>7386</v>
      </c>
      <c r="F9" s="5">
        <v>7386</v>
      </c>
      <c r="G9" s="5">
        <v>7386</v>
      </c>
      <c r="H9" s="5">
        <v>7386</v>
      </c>
      <c r="I9" s="5">
        <v>3695</v>
      </c>
      <c r="J9" s="5"/>
      <c r="K9" s="5"/>
      <c r="L9" s="5"/>
      <c r="M9" s="4"/>
      <c r="N9" s="4"/>
      <c r="O9" s="4"/>
      <c r="P9" s="4"/>
      <c r="Q9" s="4"/>
    </row>
    <row r="10" spans="1:18" ht="15.75">
      <c r="A10" s="17" t="s">
        <v>31</v>
      </c>
      <c r="B10" s="5"/>
      <c r="C10" s="5"/>
      <c r="D10" s="5">
        <v>0</v>
      </c>
      <c r="E10" s="5">
        <v>0</v>
      </c>
      <c r="F10" s="5">
        <v>0</v>
      </c>
      <c r="G10" s="5"/>
      <c r="H10" s="5"/>
      <c r="I10" s="5">
        <v>50000</v>
      </c>
      <c r="J10" s="5">
        <v>100000</v>
      </c>
      <c r="K10" s="5">
        <v>100000</v>
      </c>
      <c r="L10" s="5">
        <v>100000</v>
      </c>
      <c r="M10" s="5">
        <v>100000</v>
      </c>
      <c r="N10" s="5">
        <v>100000</v>
      </c>
      <c r="O10" s="5">
        <v>100000</v>
      </c>
      <c r="P10" s="4">
        <v>100000</v>
      </c>
      <c r="Q10" s="5">
        <v>100000</v>
      </c>
      <c r="R10" s="5">
        <v>50000</v>
      </c>
    </row>
    <row r="11" spans="1:18" ht="15.75">
      <c r="A11" s="17" t="s">
        <v>33</v>
      </c>
      <c r="B11" s="5"/>
      <c r="C11" s="5"/>
      <c r="D11" s="5"/>
      <c r="E11" s="5"/>
      <c r="F11" s="5"/>
      <c r="G11" s="5"/>
      <c r="H11" s="5"/>
      <c r="I11" s="5"/>
      <c r="J11" s="5"/>
      <c r="K11" s="5">
        <v>80000</v>
      </c>
      <c r="L11" s="5">
        <v>80000</v>
      </c>
      <c r="M11" s="5">
        <v>80000</v>
      </c>
      <c r="N11" s="5">
        <v>80000</v>
      </c>
      <c r="O11" s="5">
        <v>80000</v>
      </c>
      <c r="P11" s="5">
        <v>80000</v>
      </c>
      <c r="Q11" s="5">
        <v>20000</v>
      </c>
      <c r="R11" s="5"/>
    </row>
    <row r="12" spans="1:18" ht="15.75">
      <c r="A12" s="17" t="s">
        <v>35</v>
      </c>
      <c r="B12" s="5"/>
      <c r="C12" s="5"/>
      <c r="D12" s="5"/>
      <c r="E12" s="5"/>
      <c r="F12" s="5"/>
      <c r="G12" s="5"/>
      <c r="H12" s="5"/>
      <c r="I12" s="5"/>
      <c r="J12" s="5"/>
      <c r="K12" s="5">
        <v>50000</v>
      </c>
      <c r="L12" s="5">
        <v>50000</v>
      </c>
      <c r="M12" s="5"/>
      <c r="N12" s="5"/>
      <c r="O12" s="5"/>
      <c r="P12" s="5"/>
      <c r="Q12" s="5"/>
      <c r="R12" s="5"/>
    </row>
    <row r="13" spans="1:18" ht="15.75">
      <c r="A13" s="16" t="s">
        <v>19</v>
      </c>
      <c r="B13" s="5">
        <f aca="true" t="shared" si="1" ref="B13:R13">SUM(B7:B10)</f>
        <v>163057</v>
      </c>
      <c r="C13" s="5">
        <f t="shared" si="1"/>
        <v>202279</v>
      </c>
      <c r="D13" s="5">
        <f t="shared" si="1"/>
        <v>209156</v>
      </c>
      <c r="E13" s="5">
        <f t="shared" si="1"/>
        <v>216481</v>
      </c>
      <c r="F13" s="5">
        <f t="shared" si="1"/>
        <v>216741</v>
      </c>
      <c r="G13" s="5">
        <f t="shared" si="1"/>
        <v>217006</v>
      </c>
      <c r="H13" s="5">
        <f t="shared" si="1"/>
        <v>208481</v>
      </c>
      <c r="I13" s="5">
        <f>SUM(I7:I11)</f>
        <v>217123</v>
      </c>
      <c r="J13" s="5">
        <f>SUM(J7:J11)</f>
        <v>217594</v>
      </c>
      <c r="K13" s="5">
        <f>SUM(K7:K11)</f>
        <v>214886</v>
      </c>
      <c r="L13" s="5">
        <f>SUM(L7:L11)</f>
        <v>206666</v>
      </c>
      <c r="M13" s="5">
        <f>SUM(M7:M11)</f>
        <v>206666</v>
      </c>
      <c r="N13" s="5">
        <f t="shared" si="1"/>
        <v>126666</v>
      </c>
      <c r="O13" s="5">
        <f t="shared" si="1"/>
        <v>126674</v>
      </c>
      <c r="P13" s="5">
        <f t="shared" si="1"/>
        <v>100000</v>
      </c>
      <c r="Q13" s="5">
        <f t="shared" si="1"/>
        <v>100000</v>
      </c>
      <c r="R13" s="5">
        <f t="shared" si="1"/>
        <v>50000</v>
      </c>
    </row>
    <row r="14" spans="1:17" ht="15.75">
      <c r="A14" s="15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14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4" t="s">
        <v>5</v>
      </c>
      <c r="B16" s="3">
        <v>108595</v>
      </c>
      <c r="C16" s="3">
        <f>B16-C3</f>
        <v>0</v>
      </c>
      <c r="D16" s="3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8" t="s">
        <v>2</v>
      </c>
      <c r="B17" s="3">
        <v>517260</v>
      </c>
      <c r="C17" s="3">
        <f>B17-C4</f>
        <v>438689</v>
      </c>
      <c r="D17" s="3">
        <f>C17-D4</f>
        <v>360118</v>
      </c>
      <c r="E17" s="3">
        <f>D17-E4</f>
        <v>281547</v>
      </c>
      <c r="F17" s="3">
        <f>E17-F4</f>
        <v>202976</v>
      </c>
      <c r="G17" s="3">
        <f>F17-G4</f>
        <v>124405</v>
      </c>
      <c r="H17" s="3">
        <f>G17-H4</f>
        <v>45834</v>
      </c>
      <c r="I17" s="3">
        <f>H17-I4</f>
        <v>0</v>
      </c>
      <c r="J17" s="3">
        <f>I17-J4</f>
        <v>0</v>
      </c>
      <c r="K17" s="3">
        <f>J17-J4</f>
        <v>0</v>
      </c>
      <c r="L17" s="6"/>
      <c r="M17" s="6"/>
      <c r="N17" s="6"/>
      <c r="O17" s="6"/>
      <c r="P17" s="6"/>
      <c r="Q17" s="6"/>
    </row>
    <row r="18" spans="1:17" ht="15.75">
      <c r="A18" s="14" t="s">
        <v>22</v>
      </c>
      <c r="B18" s="3">
        <v>637238</v>
      </c>
      <c r="C18" s="3">
        <f>B18-C5</f>
        <v>637238</v>
      </c>
      <c r="D18" s="3">
        <f>C18-D5</f>
        <v>553788</v>
      </c>
      <c r="E18" s="3">
        <f>D18-E5</f>
        <v>462860</v>
      </c>
      <c r="F18" s="3">
        <f>E18-F5</f>
        <v>371932</v>
      </c>
      <c r="G18" s="3">
        <f>F18-G5</f>
        <v>281004</v>
      </c>
      <c r="H18" s="3">
        <f>G18-H5</f>
        <v>190076</v>
      </c>
      <c r="I18" s="3">
        <f>H18-I5</f>
        <v>99148</v>
      </c>
      <c r="J18" s="3">
        <f>I18-J5</f>
        <v>8220</v>
      </c>
      <c r="K18" s="3">
        <f>J18-K5</f>
        <v>0</v>
      </c>
      <c r="L18" s="3"/>
      <c r="M18" s="1"/>
      <c r="N18" s="1"/>
      <c r="O18" s="1"/>
      <c r="P18" s="1"/>
      <c r="Q18" s="1"/>
    </row>
    <row r="19" spans="1:17" ht="15.75">
      <c r="A19" s="14" t="s">
        <v>3</v>
      </c>
      <c r="B19" s="3">
        <v>320000</v>
      </c>
      <c r="C19" s="3">
        <f>B19-C6</f>
        <v>320000</v>
      </c>
      <c r="D19" s="3">
        <f>C19-D6</f>
        <v>293334</v>
      </c>
      <c r="E19" s="3">
        <f>D19-E6</f>
        <v>266668</v>
      </c>
      <c r="F19" s="3">
        <f>E19-F6</f>
        <v>240002</v>
      </c>
      <c r="G19" s="3">
        <f>F19-G6</f>
        <v>213336</v>
      </c>
      <c r="H19" s="3">
        <f>G19-H6</f>
        <v>186670</v>
      </c>
      <c r="I19" s="3">
        <f>H19-I6</f>
        <v>160004</v>
      </c>
      <c r="J19" s="3">
        <f>I19-J6</f>
        <v>133338</v>
      </c>
      <c r="K19" s="3">
        <f>J19-K6</f>
        <v>106672</v>
      </c>
      <c r="L19" s="3">
        <f>K19-L6</f>
        <v>80006</v>
      </c>
      <c r="M19" s="3">
        <f>L19-M6</f>
        <v>53340</v>
      </c>
      <c r="N19" s="3">
        <f>M19-N6</f>
        <v>26674</v>
      </c>
      <c r="O19" s="3">
        <f>N19-O6</f>
        <v>0</v>
      </c>
      <c r="P19" s="1"/>
      <c r="Q19" s="1"/>
    </row>
    <row r="20" spans="1:17" ht="15.75">
      <c r="A20" s="16" t="s">
        <v>6</v>
      </c>
      <c r="B20" s="5">
        <f aca="true" t="shared" si="2" ref="B20:J20">SUM(B16:B19)</f>
        <v>1583093</v>
      </c>
      <c r="C20" s="5">
        <f t="shared" si="2"/>
        <v>1395927</v>
      </c>
      <c r="D20" s="5">
        <f t="shared" si="2"/>
        <v>1207240</v>
      </c>
      <c r="E20" s="5">
        <f t="shared" si="2"/>
        <v>1011075</v>
      </c>
      <c r="F20" s="5">
        <f t="shared" si="2"/>
        <v>814910</v>
      </c>
      <c r="G20" s="5">
        <f t="shared" si="2"/>
        <v>618745</v>
      </c>
      <c r="H20" s="5">
        <f t="shared" si="2"/>
        <v>422580</v>
      </c>
      <c r="I20" s="5">
        <f t="shared" si="2"/>
        <v>259152</v>
      </c>
      <c r="J20" s="5">
        <f t="shared" si="2"/>
        <v>141558</v>
      </c>
      <c r="K20" s="5"/>
      <c r="L20" s="5"/>
      <c r="M20" s="4"/>
      <c r="N20" s="4"/>
      <c r="O20" s="4"/>
      <c r="P20" s="4"/>
      <c r="Q20" s="4"/>
    </row>
    <row r="21" spans="1:17" ht="15.75">
      <c r="A21" s="16" t="s">
        <v>26</v>
      </c>
      <c r="B21" s="5"/>
      <c r="C21" s="5">
        <v>57178</v>
      </c>
      <c r="D21" s="3">
        <f>C21-D8</f>
        <v>44505</v>
      </c>
      <c r="E21" s="3">
        <f>D21-E8</f>
        <v>31575</v>
      </c>
      <c r="F21" s="3">
        <f>E21-F8</f>
        <v>18385</v>
      </c>
      <c r="G21" s="3">
        <f>F21-G8</f>
        <v>4930</v>
      </c>
      <c r="H21" s="3">
        <f>G21-H8</f>
        <v>0</v>
      </c>
      <c r="I21" s="3">
        <f>H21-I8</f>
        <v>0</v>
      </c>
      <c r="J21" s="3">
        <f>I21-J8</f>
        <v>0</v>
      </c>
      <c r="K21" s="3">
        <f>J21-K8</f>
        <v>0</v>
      </c>
      <c r="L21" s="3">
        <f>K21-L8</f>
        <v>0</v>
      </c>
      <c r="M21" s="3">
        <f>L21-M8</f>
        <v>0</v>
      </c>
      <c r="N21" s="3">
        <f>M21-N8</f>
        <v>0</v>
      </c>
      <c r="O21" s="3">
        <f>N21-O8</f>
        <v>0</v>
      </c>
      <c r="P21" s="4"/>
      <c r="Q21" s="4"/>
    </row>
    <row r="22" spans="1:17" ht="15.75">
      <c r="A22" s="17" t="s">
        <v>29</v>
      </c>
      <c r="B22" s="5"/>
      <c r="C22" s="5"/>
      <c r="D22" s="3">
        <v>33239</v>
      </c>
      <c r="E22" s="3">
        <f>D22-E9</f>
        <v>25853</v>
      </c>
      <c r="F22" s="3">
        <f>E22-F9</f>
        <v>18467</v>
      </c>
      <c r="G22" s="3">
        <f>F22-G9</f>
        <v>11081</v>
      </c>
      <c r="H22" s="3">
        <f>G22-H9</f>
        <v>3695</v>
      </c>
      <c r="I22" s="3">
        <f>H22-I9</f>
        <v>0</v>
      </c>
      <c r="J22" s="3"/>
      <c r="K22" s="3"/>
      <c r="L22" s="3"/>
      <c r="M22" s="3"/>
      <c r="N22" s="3"/>
      <c r="O22" s="3"/>
      <c r="P22" s="4"/>
      <c r="Q22" s="4"/>
    </row>
    <row r="23" spans="1:17" ht="15.75">
      <c r="A23" s="17" t="s">
        <v>31</v>
      </c>
      <c r="B23" s="5"/>
      <c r="C23" s="5"/>
      <c r="D23" s="5">
        <v>0</v>
      </c>
      <c r="E23" s="3">
        <v>900000</v>
      </c>
      <c r="F23" s="3">
        <f>E23-F10</f>
        <v>900000</v>
      </c>
      <c r="G23" s="3">
        <f>F23-G10</f>
        <v>900000</v>
      </c>
      <c r="H23" s="3">
        <f>G23-H10</f>
        <v>900000</v>
      </c>
      <c r="I23" s="3">
        <f>H23-I10</f>
        <v>850000</v>
      </c>
      <c r="J23" s="3">
        <f>I23-J10</f>
        <v>750000</v>
      </c>
      <c r="K23" s="3">
        <f>J23-K10</f>
        <v>650000</v>
      </c>
      <c r="L23" s="3">
        <f>K23-L10</f>
        <v>550000</v>
      </c>
      <c r="M23" s="3">
        <f>L23-M10</f>
        <v>450000</v>
      </c>
      <c r="N23" s="3">
        <f>M23-N10</f>
        <v>350000</v>
      </c>
      <c r="O23" s="3">
        <f>N23-O10</f>
        <v>250000</v>
      </c>
      <c r="P23" s="3">
        <f>O23-P10</f>
        <v>150000</v>
      </c>
      <c r="Q23" s="3">
        <f>P23-Q10</f>
        <v>50000</v>
      </c>
    </row>
    <row r="24" spans="1:17" ht="15.75">
      <c r="A24" s="17" t="s">
        <v>33</v>
      </c>
      <c r="B24" s="5"/>
      <c r="C24" s="5"/>
      <c r="D24" s="5"/>
      <c r="E24" s="3"/>
      <c r="F24" s="3"/>
      <c r="G24" s="3">
        <v>500000</v>
      </c>
      <c r="H24" s="3">
        <f>G24-H11</f>
        <v>500000</v>
      </c>
      <c r="I24" s="3">
        <f>H24-I11</f>
        <v>500000</v>
      </c>
      <c r="J24" s="3">
        <f>I24-J11</f>
        <v>500000</v>
      </c>
      <c r="K24" s="3">
        <f>J24-K11</f>
        <v>420000</v>
      </c>
      <c r="L24" s="3">
        <f>K24-L11</f>
        <v>340000</v>
      </c>
      <c r="M24" s="3">
        <f>L24-M11</f>
        <v>260000</v>
      </c>
      <c r="N24" s="3">
        <f>M24-N11</f>
        <v>180000</v>
      </c>
      <c r="O24" s="3">
        <f>N24-O11</f>
        <v>100000</v>
      </c>
      <c r="P24" s="3">
        <f>O24-P11</f>
        <v>20000</v>
      </c>
      <c r="Q24" s="3">
        <f>P24-Q11</f>
        <v>0</v>
      </c>
    </row>
    <row r="25" spans="1:17" ht="15.75">
      <c r="A25" s="17" t="s">
        <v>35</v>
      </c>
      <c r="B25" s="5"/>
      <c r="C25" s="5"/>
      <c r="D25" s="5"/>
      <c r="E25" s="3"/>
      <c r="F25" s="3"/>
      <c r="G25" s="3"/>
      <c r="H25" s="3">
        <v>100000</v>
      </c>
      <c r="I25" s="3">
        <f>H25-I12</f>
        <v>100000</v>
      </c>
      <c r="J25" s="3">
        <f>I25-J12</f>
        <v>100000</v>
      </c>
      <c r="K25" s="3">
        <f>J25-K12</f>
        <v>50000</v>
      </c>
      <c r="L25" s="3">
        <f>K25-L12</f>
        <v>0</v>
      </c>
      <c r="M25" s="3"/>
      <c r="N25" s="3"/>
      <c r="O25" s="3"/>
      <c r="P25" s="3"/>
      <c r="Q25" s="3"/>
    </row>
    <row r="26" spans="1:19" ht="15.75">
      <c r="A26" s="17" t="s">
        <v>20</v>
      </c>
      <c r="B26" s="5">
        <f>SUM(B20:B24)</f>
        <v>1583093</v>
      </c>
      <c r="C26" s="5">
        <f>SUM(C20:C24)</f>
        <v>1453105</v>
      </c>
      <c r="D26" s="5">
        <f>SUM(D20:D24)</f>
        <v>1284984</v>
      </c>
      <c r="E26" s="5">
        <f>SUM(E20:E24)</f>
        <v>1968503</v>
      </c>
      <c r="F26" s="5">
        <f>SUM(F20:F24)</f>
        <v>1751762</v>
      </c>
      <c r="G26" s="5">
        <f>SUM(G20:G25)</f>
        <v>2034756</v>
      </c>
      <c r="H26" s="5">
        <f aca="true" t="shared" si="3" ref="H26:R26">SUM(H20:H25)</f>
        <v>1926275</v>
      </c>
      <c r="I26" s="5">
        <f t="shared" si="3"/>
        <v>1709152</v>
      </c>
      <c r="J26" s="5">
        <f t="shared" si="3"/>
        <v>1491558</v>
      </c>
      <c r="K26" s="5">
        <f t="shared" si="3"/>
        <v>1120000</v>
      </c>
      <c r="L26" s="5">
        <f t="shared" si="3"/>
        <v>890000</v>
      </c>
      <c r="M26" s="5">
        <f t="shared" si="3"/>
        <v>710000</v>
      </c>
      <c r="N26" s="5">
        <f t="shared" si="3"/>
        <v>530000</v>
      </c>
      <c r="O26" s="5">
        <f t="shared" si="3"/>
        <v>350000</v>
      </c>
      <c r="P26" s="5">
        <f t="shared" si="3"/>
        <v>170000</v>
      </c>
      <c r="Q26" s="5">
        <f t="shared" si="3"/>
        <v>50000</v>
      </c>
      <c r="R26" s="5">
        <f t="shared" si="3"/>
        <v>0</v>
      </c>
      <c r="S26" s="5"/>
    </row>
    <row r="27" spans="1:17" ht="15.75">
      <c r="A27" s="19" t="s">
        <v>12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.75">
      <c r="A28" s="14" t="s">
        <v>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4" t="s">
        <v>7</v>
      </c>
      <c r="B29" s="2"/>
      <c r="C29" s="2"/>
      <c r="D29" s="2">
        <f>(D16+E16)/2*0.02</f>
        <v>0</v>
      </c>
      <c r="E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</row>
    <row r="30" spans="1:17" ht="15.75">
      <c r="A30" s="14" t="s">
        <v>2</v>
      </c>
      <c r="B30" s="2"/>
      <c r="C30" s="2"/>
      <c r="D30" s="2">
        <v>5402</v>
      </c>
      <c r="E30" s="2">
        <f>(E17+F17)/2*0.02</f>
        <v>4845.2300000000005</v>
      </c>
      <c r="F30" s="2">
        <f>(F17+G17)/2*0.02</f>
        <v>3273.81</v>
      </c>
      <c r="G30" s="2">
        <f>(G17+H17)/2*0.02</f>
        <v>1702.39</v>
      </c>
      <c r="H30" s="2">
        <f>(H17+I17)/2*0.02</f>
        <v>458.34000000000003</v>
      </c>
      <c r="I30" s="2">
        <f>(I17+J17)/2*0.018</f>
        <v>0</v>
      </c>
      <c r="J30" s="1"/>
      <c r="K30" s="2"/>
      <c r="L30" s="1"/>
      <c r="M30" s="1"/>
      <c r="N30" s="1"/>
      <c r="O30" s="1"/>
      <c r="P30" s="1"/>
      <c r="Q30" s="1"/>
    </row>
    <row r="31" spans="1:17" ht="15.75">
      <c r="A31" s="14" t="s">
        <v>8</v>
      </c>
      <c r="B31" s="2"/>
      <c r="C31" s="2"/>
      <c r="D31" s="2">
        <v>10799</v>
      </c>
      <c r="E31" s="2">
        <f>(E18+F18)/2*0.023</f>
        <v>9600.108</v>
      </c>
      <c r="F31" s="2">
        <f>(F18+G18)/2*0.023</f>
        <v>7508.764</v>
      </c>
      <c r="G31" s="2">
        <f>(G18+H18)/2*0.023</f>
        <v>5417.42</v>
      </c>
      <c r="H31" s="2">
        <f>(H18+I18)/2*0.023</f>
        <v>3326.076</v>
      </c>
      <c r="I31" s="2">
        <f>(I18+J18)/2*0.023</f>
        <v>1234.732</v>
      </c>
      <c r="J31" s="2">
        <f>(J18+K18)/2*0.023</f>
        <v>94.53</v>
      </c>
      <c r="K31" s="2"/>
      <c r="L31" s="2"/>
      <c r="M31" s="1"/>
      <c r="N31" s="1"/>
      <c r="O31" s="1"/>
      <c r="P31" s="1"/>
      <c r="Q31" s="1"/>
    </row>
    <row r="32" spans="1:17" ht="15.75">
      <c r="A32" s="14" t="s">
        <v>3</v>
      </c>
      <c r="B32" s="2"/>
      <c r="C32" s="2"/>
      <c r="D32" s="2">
        <v>4400</v>
      </c>
      <c r="E32" s="2">
        <f>(E19+F19)/2*0.015</f>
        <v>3800.0249999999996</v>
      </c>
      <c r="F32" s="2">
        <f>(F19+G19)/2*0.015</f>
        <v>3400.035</v>
      </c>
      <c r="G32" s="2">
        <f>(G19+H19)/2*0.015</f>
        <v>3000.045</v>
      </c>
      <c r="H32" s="2">
        <f>(H19+I19)/2*0.015</f>
        <v>2600.055</v>
      </c>
      <c r="I32" s="2">
        <f>(I19+J19)/2*0.015</f>
        <v>2200.065</v>
      </c>
      <c r="J32" s="2">
        <f>(J19+K19)/2*0.015</f>
        <v>1800.075</v>
      </c>
      <c r="K32" s="2">
        <f>(K19+L19)/2*0.015</f>
        <v>1400.085</v>
      </c>
      <c r="L32" s="2">
        <f>(L19+M19)/2*0.015</f>
        <v>1000.0949999999999</v>
      </c>
      <c r="M32" s="1"/>
      <c r="N32" s="1"/>
      <c r="O32" s="1"/>
      <c r="P32" s="1"/>
      <c r="Q32" s="1"/>
    </row>
    <row r="33" spans="1:17" ht="15.75">
      <c r="A33" s="20" t="s">
        <v>4</v>
      </c>
      <c r="B33" s="7"/>
      <c r="C33" s="7"/>
      <c r="D33" s="7">
        <f aca="true" t="shared" si="4" ref="D33:L33">SUM(D29:D32)</f>
        <v>20601</v>
      </c>
      <c r="E33" s="7">
        <f t="shared" si="4"/>
        <v>18245.362999999998</v>
      </c>
      <c r="F33" s="7">
        <f t="shared" si="4"/>
        <v>14182.609</v>
      </c>
      <c r="G33" s="7">
        <f t="shared" si="4"/>
        <v>10119.855</v>
      </c>
      <c r="H33" s="7">
        <f t="shared" si="4"/>
        <v>6384.471</v>
      </c>
      <c r="I33" s="7">
        <f t="shared" si="4"/>
        <v>3434.797</v>
      </c>
      <c r="J33" s="7">
        <f t="shared" si="4"/>
        <v>1894.605</v>
      </c>
      <c r="K33" s="7">
        <f t="shared" si="4"/>
        <v>1400.085</v>
      </c>
      <c r="L33" s="7">
        <f t="shared" si="4"/>
        <v>1000.0949999999999</v>
      </c>
      <c r="M33" s="4"/>
      <c r="N33" s="4"/>
      <c r="O33" s="4"/>
      <c r="P33" s="4"/>
      <c r="Q33" s="4"/>
    </row>
    <row r="34" spans="1:17" ht="15.75">
      <c r="A34" s="16" t="s">
        <v>18</v>
      </c>
      <c r="B34" s="7"/>
      <c r="C34" s="7"/>
      <c r="D34" s="7">
        <v>1079</v>
      </c>
      <c r="E34" s="7">
        <v>811</v>
      </c>
      <c r="F34" s="7">
        <v>538</v>
      </c>
      <c r="G34" s="7">
        <v>258</v>
      </c>
      <c r="H34" s="7">
        <v>24</v>
      </c>
      <c r="I34" s="7"/>
      <c r="J34" s="7"/>
      <c r="K34" s="7"/>
      <c r="L34" s="7"/>
      <c r="M34" s="4"/>
      <c r="N34" s="4"/>
      <c r="O34" s="4"/>
      <c r="P34" s="4"/>
      <c r="Q34" s="4"/>
    </row>
    <row r="35" spans="1:17" ht="15.75">
      <c r="A35" s="17" t="s">
        <v>29</v>
      </c>
      <c r="B35" s="7"/>
      <c r="C35" s="7"/>
      <c r="D35" s="7">
        <v>300</v>
      </c>
      <c r="E35" s="7">
        <v>400</v>
      </c>
      <c r="F35" s="7">
        <v>300</v>
      </c>
      <c r="G35" s="7">
        <v>200</v>
      </c>
      <c r="H35" s="7">
        <v>100</v>
      </c>
      <c r="I35" s="7">
        <v>30</v>
      </c>
      <c r="J35" s="7"/>
      <c r="K35" s="7"/>
      <c r="L35" s="7"/>
      <c r="M35" s="4"/>
      <c r="N35" s="4"/>
      <c r="O35" s="4"/>
      <c r="P35" s="4"/>
      <c r="Q35" s="4"/>
    </row>
    <row r="36" spans="1:18" ht="15.75">
      <c r="A36" s="17" t="s">
        <v>32</v>
      </c>
      <c r="B36" s="7"/>
      <c r="C36" s="7"/>
      <c r="D36" s="2">
        <v>0</v>
      </c>
      <c r="E36" s="2">
        <f>(D23+E23)/1.5*0.015</f>
        <v>9000</v>
      </c>
      <c r="F36" s="2">
        <f>(E23+F23)/2*0.015</f>
        <v>13500</v>
      </c>
      <c r="G36" s="2">
        <f>(F23+G23)/2*0.015</f>
        <v>13500</v>
      </c>
      <c r="H36" s="2">
        <f>(G23+H23)/2*0.015</f>
        <v>13500</v>
      </c>
      <c r="I36" s="2">
        <f>(H23+I23)/2*0.015</f>
        <v>13125</v>
      </c>
      <c r="J36" s="2">
        <f>(I23+J23)/2*0.015</f>
        <v>12000</v>
      </c>
      <c r="K36" s="2">
        <f>(J23+K23)/2*0.015</f>
        <v>10500</v>
      </c>
      <c r="L36" s="2">
        <f>(K23+L23)/2*0.015</f>
        <v>9000</v>
      </c>
      <c r="M36" s="2">
        <f>(L23+M23)/2*0.015</f>
        <v>7500</v>
      </c>
      <c r="N36" s="2">
        <f>(M23+N23)/2*0.015</f>
        <v>6000</v>
      </c>
      <c r="O36" s="2">
        <f>(N23+O23)/2*0.015</f>
        <v>4500</v>
      </c>
      <c r="P36" s="2">
        <f>(O23+P23)/2*0.015</f>
        <v>3000</v>
      </c>
      <c r="Q36" s="2">
        <f>(P23+Q23)/2*0.015</f>
        <v>1500</v>
      </c>
      <c r="R36" s="2">
        <f>(Q23+R23)/2*0.015</f>
        <v>375</v>
      </c>
    </row>
    <row r="37" spans="1:18" ht="15.75">
      <c r="A37" s="17" t="s">
        <v>33</v>
      </c>
      <c r="B37" s="7"/>
      <c r="C37" s="7"/>
      <c r="D37" s="2"/>
      <c r="E37" s="2"/>
      <c r="F37" s="2"/>
      <c r="G37" s="2">
        <v>0</v>
      </c>
      <c r="H37" s="2">
        <f>(G24+H24)/2*0.015</f>
        <v>7500</v>
      </c>
      <c r="I37" s="2">
        <f>(H24+I24)/2*0.015</f>
        <v>7500</v>
      </c>
      <c r="J37" s="2">
        <f>(I24+J24)/2*0.015</f>
        <v>7500</v>
      </c>
      <c r="K37" s="2">
        <f>(J24+K24)/2*0.015</f>
        <v>6900</v>
      </c>
      <c r="L37" s="2">
        <f>(K24+L24)/2*0.015</f>
        <v>5700</v>
      </c>
      <c r="M37" s="2">
        <f>(L24+M24)/2*0.015</f>
        <v>4500</v>
      </c>
      <c r="N37" s="2">
        <f>(M24+N24)/2*0.015</f>
        <v>3300</v>
      </c>
      <c r="O37" s="2">
        <f>(N24+O24)/2*0.015</f>
        <v>2100</v>
      </c>
      <c r="P37" s="2">
        <f>(O24+P24)/2*0.015</f>
        <v>900</v>
      </c>
      <c r="Q37" s="2">
        <f>(P24+Q24)/2*0.015</f>
        <v>150</v>
      </c>
      <c r="R37" s="2">
        <f>(Q24+R24)/2*0.015</f>
        <v>0</v>
      </c>
    </row>
    <row r="38" spans="1:18" ht="15.75">
      <c r="A38" s="17" t="s">
        <v>35</v>
      </c>
      <c r="B38" s="7"/>
      <c r="C38" s="7"/>
      <c r="D38" s="2"/>
      <c r="E38" s="2"/>
      <c r="F38" s="2"/>
      <c r="G38" s="2"/>
      <c r="H38" s="2"/>
      <c r="I38" s="2">
        <f>(H25+I25)/2*0.015</f>
        <v>1500</v>
      </c>
      <c r="J38" s="2">
        <f>(I25+J25)/2*0.015</f>
        <v>1500</v>
      </c>
      <c r="K38" s="2">
        <f>(J25+K25)/2*0.015</f>
        <v>1125</v>
      </c>
      <c r="L38" s="2">
        <f>(K25+L25)/2*0.015</f>
        <v>375</v>
      </c>
      <c r="M38" s="2">
        <f>(L25+M25)/2*0.015</f>
        <v>0</v>
      </c>
      <c r="N38" s="2"/>
      <c r="O38" s="2"/>
      <c r="P38" s="2"/>
      <c r="Q38" s="2"/>
      <c r="R38" s="2"/>
    </row>
    <row r="39" spans="1:17" ht="15.75">
      <c r="A39" s="16" t="s">
        <v>4</v>
      </c>
      <c r="B39" s="7">
        <v>24500</v>
      </c>
      <c r="C39" s="7">
        <v>20839</v>
      </c>
      <c r="D39" s="7">
        <f aca="true" t="shared" si="5" ref="D39:L39">SUM(D33:D38)</f>
        <v>21980</v>
      </c>
      <c r="E39" s="7">
        <f t="shared" si="5"/>
        <v>28456.362999999998</v>
      </c>
      <c r="F39" s="7">
        <f t="shared" si="5"/>
        <v>28520.609</v>
      </c>
      <c r="G39" s="7">
        <f t="shared" si="5"/>
        <v>24077.855</v>
      </c>
      <c r="H39" s="7">
        <f t="shared" si="5"/>
        <v>27508.470999999998</v>
      </c>
      <c r="I39" s="7">
        <f t="shared" si="5"/>
        <v>25589.797</v>
      </c>
      <c r="J39" s="7">
        <f t="shared" si="5"/>
        <v>22894.605</v>
      </c>
      <c r="K39" s="7">
        <f t="shared" si="5"/>
        <v>19925.085</v>
      </c>
      <c r="L39" s="7">
        <f t="shared" si="5"/>
        <v>16075.095</v>
      </c>
      <c r="M39" s="4"/>
      <c r="N39" s="4"/>
      <c r="O39" s="4"/>
      <c r="P39" s="4"/>
      <c r="Q39" s="4"/>
    </row>
    <row r="40" spans="1:17" ht="15.75">
      <c r="A40" s="20"/>
      <c r="B40" s="12" t="s">
        <v>23</v>
      </c>
      <c r="C40" s="12" t="s">
        <v>23</v>
      </c>
      <c r="D40" s="12" t="s">
        <v>24</v>
      </c>
      <c r="E40" s="12" t="s">
        <v>27</v>
      </c>
      <c r="F40" s="12" t="s">
        <v>27</v>
      </c>
      <c r="G40" s="12" t="s">
        <v>27</v>
      </c>
      <c r="H40" s="7"/>
      <c r="I40" s="7"/>
      <c r="J40" s="7"/>
      <c r="K40" s="7"/>
      <c r="L40" s="7"/>
      <c r="M40" s="4"/>
      <c r="N40" s="4"/>
      <c r="O40" s="4"/>
      <c r="P40" s="4"/>
      <c r="Q40" s="4"/>
    </row>
    <row r="41" spans="1:18" ht="16.5" thickBot="1">
      <c r="A41" s="21" t="s">
        <v>13</v>
      </c>
      <c r="B41" s="8">
        <f>B13+B39</f>
        <v>187557</v>
      </c>
      <c r="C41" s="8">
        <f>C13+C39</f>
        <v>223118</v>
      </c>
      <c r="D41" s="8">
        <f>D13+D39</f>
        <v>231136</v>
      </c>
      <c r="E41" s="8">
        <f>E13+E39</f>
        <v>244937.363</v>
      </c>
      <c r="F41" s="8">
        <f>F13+F39</f>
        <v>245261.609</v>
      </c>
      <c r="G41" s="8">
        <f>G13+G39</f>
        <v>241083.855</v>
      </c>
      <c r="H41" s="8">
        <f>H13+H39</f>
        <v>235989.471</v>
      </c>
      <c r="I41" s="8">
        <f>I13+I39</f>
        <v>242712.797</v>
      </c>
      <c r="J41" s="8">
        <f>J13+J39</f>
        <v>240488.605</v>
      </c>
      <c r="K41" s="8">
        <f>K13+K39</f>
        <v>234811.085</v>
      </c>
      <c r="L41" s="8">
        <f>L13+L39</f>
        <v>222741.095</v>
      </c>
      <c r="M41" s="8">
        <f>M13+M39</f>
        <v>206666</v>
      </c>
      <c r="N41" s="8">
        <f>N13+N39</f>
        <v>126666</v>
      </c>
      <c r="O41" s="8">
        <f>O13+O39</f>
        <v>126674</v>
      </c>
      <c r="P41" s="8">
        <f>P13+P39</f>
        <v>100000</v>
      </c>
      <c r="Q41" s="8">
        <f>Q13+Q39</f>
        <v>100000</v>
      </c>
      <c r="R41" s="8">
        <f>R13+R39</f>
        <v>50000</v>
      </c>
    </row>
    <row r="42" spans="1:17" ht="15.75">
      <c r="A42" s="22" t="s">
        <v>21</v>
      </c>
      <c r="B42" s="2">
        <v>3150781</v>
      </c>
      <c r="C42" s="2">
        <v>3421211</v>
      </c>
      <c r="D42" s="13">
        <v>3430144</v>
      </c>
      <c r="E42" s="2">
        <v>3519432</v>
      </c>
      <c r="F42" s="2">
        <v>3616155</v>
      </c>
      <c r="G42" s="2">
        <v>3677155</v>
      </c>
      <c r="H42" s="2">
        <v>3717155</v>
      </c>
      <c r="I42" s="2">
        <f>H42*1.02</f>
        <v>3791498.1</v>
      </c>
      <c r="J42" s="2">
        <f>I42*1.02</f>
        <v>3867328.0620000004</v>
      </c>
      <c r="K42" s="9"/>
      <c r="L42" s="9"/>
      <c r="M42" s="9"/>
      <c r="N42" s="9"/>
      <c r="O42" s="9"/>
      <c r="P42" s="9"/>
      <c r="Q42" s="9"/>
    </row>
    <row r="43" spans="1:17" ht="15.75">
      <c r="A43" s="22" t="s">
        <v>14</v>
      </c>
      <c r="B43" s="2">
        <v>289733</v>
      </c>
      <c r="C43" s="2">
        <v>289451</v>
      </c>
      <c r="D43" s="2">
        <v>60128</v>
      </c>
      <c r="E43" s="2">
        <v>8623</v>
      </c>
      <c r="F43" s="2">
        <v>556</v>
      </c>
      <c r="G43" s="2">
        <v>2262</v>
      </c>
      <c r="H43" s="2">
        <v>928</v>
      </c>
      <c r="I43" s="2">
        <v>0</v>
      </c>
      <c r="J43" s="2">
        <v>0</v>
      </c>
      <c r="K43" s="9"/>
      <c r="L43" s="9"/>
      <c r="M43" s="9"/>
      <c r="N43" s="9"/>
      <c r="O43" s="9"/>
      <c r="P43" s="9"/>
      <c r="Q43" s="9"/>
    </row>
    <row r="44" spans="1:17" ht="15.75">
      <c r="A44" s="22" t="s">
        <v>9</v>
      </c>
      <c r="B44" s="9">
        <f aca="true" t="shared" si="6" ref="B44:J44">B41/B42*100</f>
        <v>5.952714580924539</v>
      </c>
      <c r="C44" s="9">
        <f t="shared" si="6"/>
        <v>6.521608868906361</v>
      </c>
      <c r="D44" s="9">
        <f t="shared" si="6"/>
        <v>6.738375998208822</v>
      </c>
      <c r="E44" s="9">
        <f t="shared" si="6"/>
        <v>6.95957083415733</v>
      </c>
      <c r="F44" s="9">
        <f t="shared" si="6"/>
        <v>6.782386512746273</v>
      </c>
      <c r="G44" s="9">
        <f t="shared" si="6"/>
        <v>6.556260342574626</v>
      </c>
      <c r="H44" s="9">
        <f t="shared" si="6"/>
        <v>6.348658342199881</v>
      </c>
      <c r="I44" s="9">
        <f t="shared" si="6"/>
        <v>6.401501216629912</v>
      </c>
      <c r="J44" s="9">
        <f t="shared" si="6"/>
        <v>6.218469215555264</v>
      </c>
      <c r="K44" s="9"/>
      <c r="L44" s="9"/>
      <c r="M44" s="9"/>
      <c r="N44" s="9"/>
      <c r="O44" s="9"/>
      <c r="P44" s="9"/>
      <c r="Q44" s="9"/>
    </row>
    <row r="45" spans="1:17" ht="15.75">
      <c r="A45" s="22" t="s">
        <v>15</v>
      </c>
      <c r="B45" s="10">
        <f>(B26-B43)/B42</f>
        <v>0.41048870105538915</v>
      </c>
      <c r="C45" s="10">
        <f>(C26-C43)/C42</f>
        <v>0.34012927001579263</v>
      </c>
      <c r="D45" s="10">
        <f>(D26-D43)/D42</f>
        <v>0.3570858832748713</v>
      </c>
      <c r="E45" s="10">
        <f>(E26-E43)/E42</f>
        <v>0.5568739501146776</v>
      </c>
      <c r="F45" s="10">
        <f>(F26-F43)/F42</f>
        <v>0.4842729363094226</v>
      </c>
      <c r="G45" s="10">
        <f>(G26-G43)/G42</f>
        <v>0.5527354707647625</v>
      </c>
      <c r="H45" s="10">
        <f>(H26-H43)/H42</f>
        <v>0.5179625277934334</v>
      </c>
      <c r="I45" s="10">
        <f>(I26-I43)/I42</f>
        <v>0.45078540326843364</v>
      </c>
      <c r="J45" s="10">
        <f>(J26-J43)/J42</f>
        <v>0.38568178755143834</v>
      </c>
      <c r="K45" s="9"/>
      <c r="L45" s="9"/>
      <c r="M45" s="9"/>
      <c r="N45" s="9"/>
      <c r="O45" s="9"/>
      <c r="P45" s="9"/>
      <c r="Q45" s="9"/>
    </row>
    <row r="46" spans="1:17" ht="15.75">
      <c r="A46" s="11" t="s">
        <v>17</v>
      </c>
      <c r="B46" s="2">
        <f aca="true" t="shared" si="7" ref="B46:N46">B42*0.6</f>
        <v>1890468.5999999999</v>
      </c>
      <c r="C46" s="2">
        <f t="shared" si="7"/>
        <v>2052726.5999999999</v>
      </c>
      <c r="D46" s="2">
        <f t="shared" si="7"/>
        <v>2058086.4</v>
      </c>
      <c r="E46" s="2">
        <f t="shared" si="7"/>
        <v>2111659.1999999997</v>
      </c>
      <c r="F46" s="2">
        <f t="shared" si="7"/>
        <v>2169693</v>
      </c>
      <c r="G46" s="2">
        <f t="shared" si="7"/>
        <v>2206293</v>
      </c>
      <c r="H46" s="2">
        <f t="shared" si="7"/>
        <v>2230293</v>
      </c>
      <c r="I46" s="2">
        <f t="shared" si="7"/>
        <v>2274898.86</v>
      </c>
      <c r="J46" s="2">
        <f t="shared" si="7"/>
        <v>2320396.8372</v>
      </c>
      <c r="K46" s="2">
        <f t="shared" si="7"/>
        <v>0</v>
      </c>
      <c r="L46" s="2">
        <f t="shared" si="7"/>
        <v>0</v>
      </c>
      <c r="M46" s="2">
        <f t="shared" si="7"/>
        <v>0</v>
      </c>
      <c r="N46" s="2">
        <f t="shared" si="7"/>
        <v>0</v>
      </c>
      <c r="O46" s="1"/>
      <c r="P46" s="1"/>
      <c r="Q46" s="1"/>
    </row>
    <row r="47" spans="1:17" ht="15.75">
      <c r="A47" s="11" t="s">
        <v>16</v>
      </c>
      <c r="B47" s="5">
        <f>B46-B26+B43</f>
        <v>597108.5999999999</v>
      </c>
      <c r="C47" s="5">
        <f>C46-C26+C43</f>
        <v>889072.5999999999</v>
      </c>
      <c r="D47" s="5">
        <f>D46-D26+D43</f>
        <v>833230.3999999999</v>
      </c>
      <c r="E47" s="5">
        <f>E46-E26+E43</f>
        <v>151779.19999999972</v>
      </c>
      <c r="F47" s="5">
        <f>F46-F26+F43</f>
        <v>418487</v>
      </c>
      <c r="G47" s="5">
        <f>G46-G26+G43</f>
        <v>173799</v>
      </c>
      <c r="H47" s="5">
        <f>H46-H26+H43</f>
        <v>304946</v>
      </c>
      <c r="I47" s="5">
        <f>I46-I26+I43</f>
        <v>565746.8599999999</v>
      </c>
      <c r="J47" s="5">
        <f>J46-J26+J43</f>
        <v>828838.8372</v>
      </c>
      <c r="K47" s="4"/>
      <c r="L47" s="4"/>
      <c r="M47" s="4"/>
      <c r="N47" s="4"/>
      <c r="O47" s="4"/>
      <c r="P47" s="4"/>
      <c r="Q47" s="4"/>
    </row>
    <row r="48" ht="15">
      <c r="A48" s="24">
        <v>42610</v>
      </c>
    </row>
    <row r="49" ht="15">
      <c r="A49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&amp;CLk &amp;P&amp;R&amp;A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Arvo</dc:creator>
  <cp:keywords/>
  <dc:description/>
  <cp:lastModifiedBy>Tõnis Laurik</cp:lastModifiedBy>
  <cp:lastPrinted>2016-08-29T08:40:38Z</cp:lastPrinted>
  <dcterms:created xsi:type="dcterms:W3CDTF">2013-03-14T08:36:50Z</dcterms:created>
  <dcterms:modified xsi:type="dcterms:W3CDTF">2016-08-29T08:40:43Z</dcterms:modified>
  <cp:category/>
  <cp:version/>
  <cp:contentType/>
  <cp:contentStatus/>
</cp:coreProperties>
</file>