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200" windowHeight="7215" tabRatio="726" activeTab="2"/>
  </bookViews>
  <sheets>
    <sheet name="Eelarvearuanne" sheetId="1" r:id="rId1"/>
    <sheet name="Strateegia vorm KOV" sheetId="2" r:id="rId2"/>
    <sheet name="Strateegia vorm valdkonniti" sheetId="3" r:id="rId3"/>
    <sheet name="Strateegia vorm sõltuv üksus" sheetId="4" r:id="rId4"/>
    <sheet name="Strateegia vorm arvestusüksus" sheetId="5" r:id="rId5"/>
  </sheets>
  <definedNames>
    <definedName name="Prindial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  <author>kersti.sannik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  <comment ref="B129" authorId="1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2014. a osas võib koolid panna kokku vabalt valitud reale 133-135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<sst xmlns="http://schemas.openxmlformats.org/spreadsheetml/2006/main" count="927" uniqueCount="494">
  <si>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</si>
  <si>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</si>
  <si>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</si>
  <si>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</si>
  <si>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</si>
  <si>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</si>
  <si>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</si>
  <si>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</si>
  <si>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</si>
  <si>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</si>
  <si>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</si>
  <si>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</si>
  <si>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</si>
  <si>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</si>
  <si>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</si>
  <si>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</si>
  <si>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</si>
  <si>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</si>
  <si>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</si>
  <si>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</si>
  <si>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projekt 4</t>
  </si>
  <si>
    <t>…</t>
  </si>
  <si>
    <t>Sõltuv üksus 1 (nimi)</t>
  </si>
  <si>
    <t>Sõltuv üksus 2 (nimi)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</si>
  <si>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</si>
  <si>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</si>
  <si>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</si>
  <si>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</si>
  <si>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</si>
  <si>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</si>
  <si>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</si>
  <si>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</si>
  <si>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</si>
  <si>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</si>
  <si>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</si>
  <si>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</si>
  <si>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</si>
  <si>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</si>
  <si>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</si>
  <si>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</si>
  <si>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</si>
  <si>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</si>
  <si>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</si>
  <si>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</si>
  <si>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</si>
  <si>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</si>
  <si>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Kohustuste võtmine (+)</t>
  </si>
  <si>
    <t xml:space="preserve">   Kohustuste tasumine (-)</t>
  </si>
  <si>
    <t xml:space="preserve">         sh  toetusfond ( lg 2)</t>
  </si>
  <si>
    <t xml:space="preserve">         sh  tasandusfond ( lg 1)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</si>
  <si>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</si>
  <si>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</si>
  <si>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</si>
  <si>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</si>
  <si>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</si>
  <si>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</si>
  <si>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</si>
  <si>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</si>
  <si>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</si>
  <si>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</si>
  <si>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</si>
  <si>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</si>
  <si>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</si>
  <si>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</si>
  <si>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</si>
  <si>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</si>
  <si>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</si>
  <si>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</si>
  <si>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</si>
  <si>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</si>
  <si>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</si>
  <si>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</si>
  <si>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</si>
  <si>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</si>
  <si>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</si>
  <si>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</si>
  <si>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</si>
  <si>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</si>
  <si>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</si>
  <si>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</si>
  <si>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</si>
  <si>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</si>
  <si>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</si>
  <si>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</si>
  <si>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</si>
  <si>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</si>
  <si>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Täiskasvanute gümnaasiumid</t>
  </si>
  <si>
    <t>Gümnaasiumid</t>
  </si>
  <si>
    <t>Põhikoolid</t>
  </si>
  <si>
    <t>Algkoolid</t>
  </si>
  <si>
    <t>Lasteaed-koolid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</si>
  <si>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</si>
  <si>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</si>
  <si>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</si>
  <si>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</si>
  <si>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</si>
  <si>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Laululavad</t>
  </si>
  <si>
    <t>Botaanikaaed</t>
  </si>
  <si>
    <t>Loomaaed</t>
  </si>
  <si>
    <t>Seltsitegevus</t>
  </si>
  <si>
    <t>Kultuuriüritused</t>
  </si>
  <si>
    <t>Muinsuskaitse</t>
  </si>
  <si>
    <t>Kontsertorganisatsioonid</t>
  </si>
  <si>
    <t>Kinod</t>
  </si>
  <si>
    <t>Teatrid</t>
  </si>
  <si>
    <t>Muuseumid</t>
  </si>
  <si>
    <t>Rahva- ja kultuurimajad</t>
  </si>
  <si>
    <t>Raamatukogud</t>
  </si>
  <si>
    <t>Vaba aja üritused</t>
  </si>
  <si>
    <t>Täiskasvanute huvialaasutused</t>
  </si>
  <si>
    <t>Noorsootöö ja noortekeskused</t>
  </si>
  <si>
    <t>Laste huvialamajad ja keskused</t>
  </si>
  <si>
    <t>Laste muusika- ja kunstikoolid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</si>
  <si>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</si>
  <si>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</si>
  <si>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</si>
  <si>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</si>
  <si>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</si>
  <si>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</si>
  <si>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</si>
  <si>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</si>
  <si>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</si>
  <si>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</si>
  <si>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</si>
  <si>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</si>
  <si>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</si>
  <si>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</si>
  <si>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</si>
  <si>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</si>
  <si>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</si>
  <si>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</si>
  <si>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</si>
  <si>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</si>
  <si>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</si>
  <si>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</si>
  <si>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</si>
  <si>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</si>
  <si>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</si>
  <si>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</si>
  <si>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</si>
  <si>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</si>
  <si>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</si>
  <si>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</si>
  <si>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</si>
  <si>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</si>
  <si>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</si>
  <si>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</si>
  <si>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</si>
  <si>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</si>
  <si>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</si>
  <si>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</si>
  <si>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</si>
  <si>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</si>
  <si>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</si>
  <si>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</si>
  <si>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</si>
  <si>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</si>
  <si>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</si>
  <si>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</si>
  <si>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</si>
  <si>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</si>
  <si>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NÕUETE JA KOHUSTUSTE SALDODE MUUTUS (tekkepõhise e/a korral) (+/-)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</si>
  <si>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</si>
  <si>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</si>
  <si>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</si>
  <si>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</si>
  <si>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</si>
  <si>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</si>
  <si>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</si>
  <si>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</si>
  <si>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</si>
  <si>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</si>
  <si>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</si>
  <si>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</si>
  <si>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</si>
  <si>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</si>
  <si>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</si>
  <si>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</si>
  <si>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</si>
  <si>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</si>
  <si>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</si>
  <si>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</si>
  <si>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</si>
  <si>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</si>
  <si>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</si>
  <si>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</si>
  <si>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</si>
  <si>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</si>
  <si>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</si>
  <si>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</si>
  <si>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</si>
  <si>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</si>
  <si>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</si>
  <si>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</si>
  <si>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</si>
  <si>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</si>
  <si>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</si>
  <si>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</si>
  <si>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</si>
  <si>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</si>
  <si>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</si>
  <si>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>[Omavalitsuse nimi]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</si>
  <si>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</si>
  <si>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</si>
  <si>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</si>
  <si>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</si>
  <si>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</si>
  <si>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</si>
  <si>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</si>
  <si>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</si>
  <si>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</si>
  <si>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</si>
  <si>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</si>
  <si>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</si>
  <si>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</si>
  <si>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</si>
  <si>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</si>
  <si>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</si>
  <si>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</si>
  <si>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</si>
  <si>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</si>
  <si>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</si>
  <si>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</si>
  <si>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</si>
  <si>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</si>
  <si>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</si>
  <si>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</si>
  <si>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</si>
  <si>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</si>
  <si>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</si>
  <si>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</si>
  <si>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</si>
  <si>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</si>
  <si>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</si>
  <si>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</si>
  <si>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</si>
  <si>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</si>
  <si>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</si>
  <si>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Eelpool nimetamata muud projektid kokku</t>
  </si>
  <si>
    <t>Nõuete ja kohustuste saldode muutus (tekkepõhise e/a korral) (+ suurenemine /- vähenemine)</t>
  </si>
  <si>
    <t>* Tähtsamad investeeringuprojektid tuua eraldi välja (KOIT, ÜF, LPA, PKT)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</si>
  <si>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</si>
  <si>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</si>
  <si>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</si>
  <si>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</si>
  <si>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</si>
  <si>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</si>
  <si>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</si>
  <si>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</si>
  <si>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</si>
  <si>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</si>
  <si>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</si>
  <si>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</si>
  <si>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</si>
  <si>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</si>
  <si>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</si>
  <si>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</si>
  <si>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</si>
  <si>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</si>
  <si>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</si>
  <si>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</si>
  <si>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</si>
  <si>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</si>
  <si>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</si>
  <si>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</si>
  <si>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</si>
  <si>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</si>
  <si>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</si>
  <si>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</si>
  <si>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</si>
  <si>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</si>
  <si>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</si>
  <si>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</si>
  <si>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</si>
  <si>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</si>
  <si>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</si>
  <si>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</si>
  <si>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</si>
  <si>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</si>
  <si>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</si>
  <si>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</si>
  <si>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</si>
  <si>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</si>
  <si>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</si>
  <si>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</si>
  <si>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</si>
  <si>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</si>
  <si>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</si>
  <si>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</si>
  <si>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08105</t>
  </si>
  <si>
    <t>08106</t>
  </si>
  <si>
    <t>08107</t>
  </si>
  <si>
    <t>08108</t>
  </si>
  <si>
    <t>08109</t>
  </si>
  <si>
    <t>08201</t>
  </si>
  <si>
    <t>08202</t>
  </si>
  <si>
    <t>08203</t>
  </si>
  <si>
    <t>08207</t>
  </si>
  <si>
    <t>08208</t>
  </si>
  <si>
    <t>08209</t>
  </si>
  <si>
    <t>08210</t>
  </si>
  <si>
    <t>08211</t>
  </si>
  <si>
    <t>08212</t>
  </si>
  <si>
    <t>08300</t>
  </si>
  <si>
    <t>08400</t>
  </si>
  <si>
    <t>08600</t>
  </si>
  <si>
    <t>09</t>
  </si>
  <si>
    <t>09110</t>
  </si>
  <si>
    <t>09210</t>
  </si>
  <si>
    <t>09211</t>
  </si>
  <si>
    <t>09212</t>
  </si>
  <si>
    <t>09220</t>
  </si>
  <si>
    <t>09221</t>
  </si>
  <si>
    <t>09222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</si>
  <si>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</si>
  <si>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</si>
  <si>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</si>
  <si>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</si>
  <si>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</si>
  <si>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</si>
  <si>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</si>
  <si>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</si>
  <si>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</si>
  <si>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</si>
  <si>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</si>
  <si>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</si>
  <si>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</si>
  <si>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</si>
  <si>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</si>
  <si>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</si>
  <si>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</si>
  <si>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</si>
  <si>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</si>
  <si>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</si>
  <si>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Tasandusfond (lg 1)</t>
  </si>
  <si>
    <t>Toetusfond (lg 2)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</si>
  <si>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</si>
  <si>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</si>
  <si>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</si>
  <si>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</si>
  <si>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</si>
  <si>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</si>
  <si>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</si>
  <si>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</si>
  <si>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kajastatakse aktsiad ja osalused koos</t>
  </si>
  <si>
    <t>peab olema 0</t>
  </si>
  <si>
    <t>k.a. laenuvahendid</t>
  </si>
  <si>
    <t>Tunnus</t>
  </si>
  <si>
    <t>Laekumine vee erikasutusest</t>
  </si>
  <si>
    <t>Vaba jääk ehk likviidsed varad</t>
  </si>
  <si>
    <t>Põhitegevuse tulud - põhitegevuse kulud</t>
  </si>
  <si>
    <t xml:space="preserve">kaevandusõiguse tasu, vee erikasutus,saastetasud, trahvid </t>
  </si>
  <si>
    <t>ÜLEJÄÄK/PUUDUJÄÄK</t>
  </si>
  <si>
    <t>võlakohustused - likviidsed varad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</si>
  <si>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</si>
  <si>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</si>
  <si>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</si>
  <si>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</si>
  <si>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</si>
  <si>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</si>
  <si>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protsentides</t>
  </si>
  <si>
    <t>Esitada igale kvartalile järgneva kuu viimaseks kuupäevaks</t>
  </si>
  <si>
    <t xml:space="preserve">Põhitegevuse tulem + investeerimistegevus. </t>
  </si>
  <si>
    <t xml:space="preserve">kaevandamisõiguse tasu + maa-ainese kaevandamisõiguse tasu </t>
  </si>
  <si>
    <r>
      <t xml:space="preserve">laenude võtmine, võlakirjade emiteerimine, kapitalirendi-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</si>
  <si>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r>
      <t>Siin kõik ministeeriumidelt jt saadud toetused jooksvateks kuludeks. T</t>
    </r>
    <r>
      <rPr>
        <b/>
        <sz val="10"/>
        <rFont val="Times New Roman"/>
        <family val="1"/>
      </rPr>
      <t>eederaha ka siia kui kasutate jooksvateks remonditöödeks</t>
    </r>
  </si>
  <si>
    <t>sisuliselt ühekordsed tegevused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</si>
  <si>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</si>
  <si>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</si>
  <si>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</si>
  <si>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</si>
  <si>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</si>
  <si>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</si>
  <si>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</si>
  <si>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</si>
  <si>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</si>
  <si>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</si>
  <si>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</si>
  <si>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nt pangalaen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</si>
  <si>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</si>
  <si>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</si>
  <si>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</si>
  <si>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</si>
  <si>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Tuua välja suuremad ja tähtsamad projektid</t>
  </si>
  <si>
    <t>siin ka KOV-lt saadud laen</t>
  </si>
  <si>
    <t>sõltuvale üksusele investeeringuteks, sõltuv üksus näitab fin tehingutes</t>
  </si>
  <si>
    <t>Põllumajandus</t>
  </si>
  <si>
    <t>Ühistranspordi korraldus</t>
  </si>
  <si>
    <t xml:space="preserve">Sporditegevus </t>
  </si>
  <si>
    <t>Puhkepargid ja -baasid</t>
  </si>
  <si>
    <t xml:space="preserve">kogu lõige 2, st koos hariduse invest komponendiga 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</si>
  <si>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</si>
  <si>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</si>
  <si>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</si>
  <si>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</si>
  <si>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</si>
  <si>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</si>
  <si>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r>
      <t xml:space="preserve">Ainult sõltuvale üksusele!!! </t>
    </r>
    <r>
      <rPr>
        <b/>
        <sz val="10"/>
        <rFont val="Times New Roman"/>
        <family val="1"/>
      </rPr>
      <t>Õppelaenu enam anda ei tohi! Teg ala 01800 all</t>
    </r>
  </si>
  <si>
    <t xml:space="preserve">siia 01800 alla osaluste, aktsiate ja osade soetused ning antavad laenud sõltuvale üksusele. </t>
  </si>
  <si>
    <t>aasta jooksul ei muutu!</t>
  </si>
  <si>
    <t>Ridu juurde teha ei tohi!</t>
  </si>
  <si>
    <t>Valemeid ei tohi üle kirjutada!</t>
  </si>
  <si>
    <t>Valemeid üle kirjutada ei tohi!</t>
  </si>
  <si>
    <t>Investeeringuprojektid* (alati "+" märgiga)</t>
  </si>
  <si>
    <t>Põhitegevuse ja investeerimistegevuse kulud valdkonniti (COFOG)* (kõik "+" märgiga)</t>
  </si>
  <si>
    <t>siia ka kap rendi või teenuste kontsessioonilepete alusel põhivara soetamine</t>
  </si>
  <si>
    <t xml:space="preserve">kas 6-kordne põhitegevuse tulem või 60% põhitegevuse tuludest, kumb on suurem, kuid mitte rohkem kui 100%. Siia on lisatud rida 18 summad 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</si>
  <si>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</si>
  <si>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</si>
  <si>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</si>
  <si>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alates </t>
    </r>
    <r>
      <rPr>
        <b/>
        <sz val="10"/>
        <rFont val="Arial"/>
        <family val="2"/>
      </rPr>
      <t>2012</t>
    </r>
    <r>
      <rPr>
        <sz val="10"/>
        <rFont val="Arial"/>
        <family val="0"/>
      </rPr>
      <t>. a-st sõlmitud lepingute puhul, mitte varasemad</t>
    </r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</si>
  <si>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</si>
  <si>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</si>
  <si>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</si>
  <si>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</si>
  <si>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</si>
  <si>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</si>
  <si>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</si>
  <si>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</si>
  <si>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</si>
  <si>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</si>
  <si>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</si>
  <si>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</si>
  <si>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Ridu juurde teha ei tohi, va alates reast 68!</t>
  </si>
  <si>
    <t>sh hariduse invest komponent juhul, kui tehakse investeeringut, aga mitte jooksvat remonti</t>
  </si>
  <si>
    <t>kui on ainult üks arvestusüksusesse kuuluv üksus, siis siin midagi olla ei saa</t>
  </si>
  <si>
    <t>siia lisatud valem!</t>
  </si>
  <si>
    <t>trahvid ja muud eespool nimetamata tegevustulud (metsatulu - konto 382530), 3818</t>
  </si>
  <si>
    <t>eelmise aasta jääk + jooksva aasta muutus. Ei saa kunagi olla negatiivne!</t>
  </si>
  <si>
    <t>lisatud valem</t>
  </si>
  <si>
    <t>siin planeerida juba a lõpu seis</t>
  </si>
  <si>
    <t xml:space="preserve">2015 eelarve  </t>
  </si>
  <si>
    <t xml:space="preserve">2016 eelarve  </t>
  </si>
  <si>
    <t>siin prognoosida a lõpu täitmine</t>
  </si>
  <si>
    <t>laenulepingu sõlmimise tasud ka siin</t>
  </si>
  <si>
    <t xml:space="preserve">Kohtuotsuse alusel välja mõistetud tasud </t>
  </si>
  <si>
    <t>nt KOV ostab tütrelt mingit teenust, nt toitlustamine vms</t>
  </si>
  <si>
    <t xml:space="preserve">Kokku artiklite ja tegevusalade võrdlus </t>
  </si>
  <si>
    <t>riigilt õppelaen, raamatud, ujumise algõpe jt jooksvad toetused, teederaha kui tehakse jooksvat remonti</t>
  </si>
  <si>
    <t>summad peavad võrduma</t>
  </si>
  <si>
    <t xml:space="preserve">2017 eelarve  </t>
  </si>
  <si>
    <t xml:space="preserve">2012 ja 2013 täituvad automaatselt eelarvearuande lehelt!!! </t>
  </si>
  <si>
    <t>2013 kontroll e/a aruande lehelt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</si>
  <si>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</si>
  <si>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</si>
  <si>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</si>
  <si>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</si>
  <si>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</si>
  <si>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</si>
  <si>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</si>
  <si>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</si>
  <si>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</si>
  <si>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</si>
  <si>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</si>
  <si>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>Tuleb näidata ka teg ala all. Selleks on 01800</t>
  </si>
  <si>
    <t>NB! intressid  siin. Omanikutulu, dividendid samuti siia</t>
  </si>
  <si>
    <t>NB! intressid  siin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</si>
  <si>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</si>
  <si>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</si>
  <si>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>art 100, 2014-2017 täita käsitsi. Ei saa rohkem suunata kui reale 40 eelmisel aastal jääb.</t>
  </si>
  <si>
    <r>
      <t xml:space="preserve">kuludel alates 2013 ees </t>
    </r>
    <r>
      <rPr>
        <b/>
        <sz val="10"/>
        <rFont val="Arial"/>
        <family val="2"/>
      </rPr>
      <t>miinusmärk</t>
    </r>
    <r>
      <rPr>
        <sz val="10"/>
        <rFont val="Arial"/>
        <family val="2"/>
      </rPr>
      <t>, automaatsel kopeerimisel on seda arvestatud</t>
    </r>
  </si>
  <si>
    <t>Netovõlakoormus ilma kohustusteta, mille võrra võib netovõlakoormuse piirmäära ületada</t>
  </si>
  <si>
    <t>2013 täitmine</t>
  </si>
  <si>
    <t>2014 eeldatav täitmine</t>
  </si>
  <si>
    <t xml:space="preserve">2018 eelarve  </t>
  </si>
  <si>
    <t xml:space="preserve"> 2013. a täitmine</t>
  </si>
  <si>
    <t>2014 .a eeldatav täitmine</t>
  </si>
  <si>
    <t>intressikulu, aktsiate ja osade soetus, antavad laenud sõltuvale üksusele ja investeeringud vallamajja</t>
  </si>
  <si>
    <t xml:space="preserve">Taseme alusel mittemääratletav haridus 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</si>
  <si>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</si>
  <si>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</si>
  <si>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</si>
  <si>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</si>
  <si>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</si>
  <si>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</si>
  <si>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</si>
  <si>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</si>
  <si>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</si>
  <si>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alates 2014 enam ei ole</t>
  </si>
  <si>
    <t>Haridus (teg alad kehtivad 2013. a aruande suhtes)</t>
  </si>
  <si>
    <t>1:1 kopeeritav 2013 e/a aruandest, st teg alad veel vanad</t>
  </si>
  <si>
    <t>2014. a võib koolid panna kokku vabalt valitud reale 133-135</t>
  </si>
  <si>
    <t>uued koodid</t>
  </si>
  <si>
    <t>üle 1 a perioodiga mittekatkestatav kasutusrent,tähtajaks täitmata kohustused, toetuse andmise kohustused, saadud toetuste tagasimakse kohustused,  pikaajalised võlad tarnijatele jne.</t>
  </si>
  <si>
    <t>Strateegia vormi automaatseks</t>
  </si>
  <si>
    <t>n-1 aasta täitmiseks</t>
  </si>
  <si>
    <t xml:space="preserve">    sh kohustused, mis  ei kajastu finantseerimistegevuses</t>
  </si>
  <si>
    <t>sildfin ja KIKi laen vastavalt KOFSi § 59 lõikele 7-3</t>
  </si>
  <si>
    <t>valem muudetud, siia lisatud ka kohustused, mis ei kajastu fin tegevuses</t>
  </si>
  <si>
    <t>2014 kontroll e/a aruande lehelt</t>
  </si>
  <si>
    <t>Kulud mii-nusmärgiga!!!</t>
  </si>
  <si>
    <t xml:space="preserve">projekt 1 (märkida nimi)AKG </t>
  </si>
  <si>
    <t>projekt 2 Sotsiaalmaja</t>
  </si>
  <si>
    <t>projekt 3 Teed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</si>
</sst>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rgb="FF333333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3" borderId="3" applyNumberFormat="0" applyAlignment="0" applyProtection="0"/>
    <xf numFmtId="0" fontId="5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0" fillId="24" borderId="5" applyNumberFormat="0" applyFont="0" applyAlignment="0" applyProtection="0"/>
    <xf numFmtId="0" fontId="61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0" borderId="9" applyNumberFormat="0" applyAlignment="0" applyProtection="0"/>
  </cellStyleXfs>
  <cellXfs count="4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47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0" fontId="0" fillId="0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3" fontId="1" fillId="34" borderId="18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wrapText="1"/>
    </xf>
    <xf numFmtId="181" fontId="0" fillId="34" borderId="18" xfId="0" applyNumberFormat="1" applyFont="1" applyFill="1" applyBorder="1" applyAlignment="1">
      <alignment wrapText="1"/>
    </xf>
    <xf numFmtId="181" fontId="0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181" fontId="0" fillId="34" borderId="18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wrapText="1"/>
    </xf>
    <xf numFmtId="4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49" fontId="10" fillId="0" borderId="0" xfId="46" applyNumberFormat="1" applyFont="1" applyBorder="1">
      <alignment/>
      <protection/>
    </xf>
    <xf numFmtId="0" fontId="11" fillId="0" borderId="0" xfId="48" applyFont="1" applyBorder="1">
      <alignment/>
      <protection/>
    </xf>
    <xf numFmtId="4" fontId="12" fillId="0" borderId="22" xfId="48" applyNumberFormat="1" applyFont="1" applyFill="1" applyBorder="1" applyAlignment="1" applyProtection="1">
      <alignment wrapText="1"/>
      <protection locked="0"/>
    </xf>
    <xf numFmtId="0" fontId="13" fillId="0" borderId="23" xfId="48" applyFont="1" applyBorder="1">
      <alignment/>
      <protection/>
    </xf>
    <xf numFmtId="0" fontId="14" fillId="0" borderId="24" xfId="46" applyFont="1" applyBorder="1">
      <alignment/>
      <protection/>
    </xf>
    <xf numFmtId="0" fontId="13" fillId="0" borderId="23" xfId="48" applyFont="1" applyFill="1" applyBorder="1">
      <alignment/>
      <protection/>
    </xf>
    <xf numFmtId="0" fontId="14" fillId="0" borderId="24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11" fillId="0" borderId="24" xfId="48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48" applyFont="1" applyFill="1" applyBorder="1">
      <alignment/>
      <protection/>
    </xf>
    <xf numFmtId="3" fontId="0" fillId="0" borderId="19" xfId="0" applyNumberFormat="1" applyFont="1" applyFill="1" applyBorder="1" applyAlignment="1">
      <alignment wrapText="1"/>
    </xf>
    <xf numFmtId="0" fontId="1" fillId="0" borderId="11" xfId="48" applyFont="1" applyFill="1" applyBorder="1">
      <alignment/>
      <protection/>
    </xf>
    <xf numFmtId="0" fontId="0" fillId="0" borderId="16" xfId="48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48" applyFont="1" applyBorder="1">
      <alignment/>
      <protection/>
    </xf>
    <xf numFmtId="0" fontId="13" fillId="0" borderId="0" xfId="48" applyFont="1" applyFill="1" applyBorder="1" applyProtection="1">
      <alignment/>
      <protection locked="0"/>
    </xf>
    <xf numFmtId="0" fontId="0" fillId="0" borderId="18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0" xfId="48" applyFont="1" applyFill="1" applyBorder="1" applyProtection="1">
      <alignment/>
      <protection locked="0"/>
    </xf>
    <xf numFmtId="0" fontId="3" fillId="0" borderId="27" xfId="48" applyFont="1" applyFill="1" applyBorder="1" applyProtection="1">
      <alignment/>
      <protection locked="0"/>
    </xf>
    <xf numFmtId="0" fontId="3" fillId="0" borderId="24" xfId="48" applyFont="1" applyFill="1" applyBorder="1" applyProtection="1">
      <alignment/>
      <protection locked="0"/>
    </xf>
    <xf numFmtId="0" fontId="3" fillId="0" borderId="23" xfId="48" applyFont="1" applyFill="1" applyBorder="1" applyProtection="1">
      <alignment/>
      <protection locked="0"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24" xfId="48" applyFont="1" applyFill="1" applyBorder="1">
      <alignment/>
      <protection/>
    </xf>
    <xf numFmtId="0" fontId="3" fillId="0" borderId="24" xfId="46" applyFont="1" applyFill="1" applyBorder="1">
      <alignment/>
      <protection/>
    </xf>
    <xf numFmtId="0" fontId="3" fillId="0" borderId="27" xfId="48" applyFont="1" applyFill="1" applyBorder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35" borderId="0" xfId="46" applyFont="1" applyFill="1" applyBorder="1">
      <alignment/>
      <protection/>
    </xf>
    <xf numFmtId="0" fontId="3" fillId="0" borderId="23" xfId="46" applyFont="1" applyBorder="1">
      <alignment/>
      <protection/>
    </xf>
    <xf numFmtId="0" fontId="3" fillId="35" borderId="23" xfId="46" applyFont="1" applyFill="1" applyBorder="1">
      <alignment/>
      <protection/>
    </xf>
    <xf numFmtId="180" fontId="3" fillId="0" borderId="27" xfId="48" applyNumberFormat="1" applyFont="1" applyFill="1" applyBorder="1">
      <alignment/>
      <protection/>
    </xf>
    <xf numFmtId="0" fontId="3" fillId="0" borderId="24" xfId="48" applyFont="1" applyBorder="1">
      <alignment/>
      <protection/>
    </xf>
    <xf numFmtId="180" fontId="3" fillId="0" borderId="24" xfId="48" applyNumberFormat="1" applyFont="1" applyFill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3" fontId="0" fillId="35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3" fontId="0" fillId="35" borderId="28" xfId="0" applyNumberFormat="1" applyFont="1" applyFill="1" applyBorder="1" applyAlignment="1">
      <alignment wrapText="1"/>
    </xf>
    <xf numFmtId="3" fontId="0" fillId="35" borderId="29" xfId="0" applyNumberFormat="1" applyFont="1" applyFill="1" applyBorder="1" applyAlignment="1">
      <alignment wrapText="1"/>
    </xf>
    <xf numFmtId="0" fontId="3" fillId="0" borderId="27" xfId="48" applyFont="1" applyFill="1" applyBorder="1" applyAlignment="1" applyProtection="1">
      <alignment horizontal="left"/>
      <protection locked="0"/>
    </xf>
    <xf numFmtId="0" fontId="3" fillId="0" borderId="24" xfId="48" applyFont="1" applyFill="1" applyBorder="1" applyAlignment="1" applyProtection="1">
      <alignment horizontal="left"/>
      <protection locked="0"/>
    </xf>
    <xf numFmtId="0" fontId="3" fillId="0" borderId="30" xfId="46" applyFont="1" applyBorder="1" applyAlignment="1">
      <alignment horizontal="left"/>
      <protection/>
    </xf>
    <xf numFmtId="0" fontId="3" fillId="0" borderId="27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31" xfId="46" applyFont="1" applyBorder="1" applyAlignment="1">
      <alignment horizontal="left"/>
      <protection/>
    </xf>
    <xf numFmtId="0" fontId="3" fillId="0" borderId="24" xfId="48" applyFont="1" applyFill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11" fillId="0" borderId="24" xfId="48" applyFont="1" applyFill="1" applyBorder="1" applyAlignment="1">
      <alignment horizontal="left"/>
      <protection/>
    </xf>
    <xf numFmtId="49" fontId="3" fillId="0" borderId="27" xfId="48" applyNumberFormat="1" applyFont="1" applyFill="1" applyBorder="1" applyAlignment="1">
      <alignment horizontal="left"/>
      <protection/>
    </xf>
    <xf numFmtId="49" fontId="3" fillId="0" borderId="24" xfId="48" applyNumberFormat="1" applyFont="1" applyFill="1" applyBorder="1" applyAlignment="1">
      <alignment horizontal="left"/>
      <protection/>
    </xf>
    <xf numFmtId="49" fontId="13" fillId="0" borderId="30" xfId="47" applyNumberFormat="1" applyFont="1" applyFill="1" applyBorder="1" applyAlignment="1">
      <alignment horizontal="left"/>
      <protection/>
    </xf>
    <xf numFmtId="49" fontId="3" fillId="0" borderId="12" xfId="47" applyNumberFormat="1" applyFont="1" applyFill="1" applyBorder="1" applyAlignment="1">
      <alignment horizontal="left"/>
      <protection/>
    </xf>
    <xf numFmtId="0" fontId="3" fillId="0" borderId="12" xfId="47" applyFont="1" applyFill="1" applyBorder="1" applyAlignment="1">
      <alignment horizontal="left"/>
      <protection/>
    </xf>
    <xf numFmtId="0" fontId="3" fillId="0" borderId="31" xfId="47" applyFont="1" applyFill="1" applyBorder="1" applyAlignment="1">
      <alignment horizontal="left"/>
      <protection/>
    </xf>
    <xf numFmtId="49" fontId="3" fillId="0" borderId="31" xfId="47" applyNumberFormat="1" applyFont="1" applyFill="1" applyBorder="1" applyAlignment="1">
      <alignment horizontal="left"/>
      <protection/>
    </xf>
    <xf numFmtId="0" fontId="3" fillId="35" borderId="30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23" xfId="48" applyFont="1" applyFill="1" applyBorder="1" applyAlignment="1" applyProtection="1">
      <alignment horizontal="left"/>
      <protection locked="0"/>
    </xf>
    <xf numFmtId="0" fontId="13" fillId="0" borderId="23" xfId="48" applyFont="1" applyFill="1" applyBorder="1" applyAlignment="1">
      <alignment horizontal="left"/>
      <protection/>
    </xf>
    <xf numFmtId="0" fontId="3" fillId="35" borderId="0" xfId="46" applyFont="1" applyFill="1" applyBorder="1" applyAlignment="1">
      <alignment horizontal="left"/>
      <protection/>
    </xf>
    <xf numFmtId="0" fontId="11" fillId="0" borderId="0" xfId="48" applyFont="1" applyFill="1" applyBorder="1" applyAlignment="1">
      <alignment horizontal="left"/>
      <protection/>
    </xf>
    <xf numFmtId="0" fontId="3" fillId="35" borderId="23" xfId="48" applyFont="1" applyFill="1" applyBorder="1" applyAlignment="1">
      <alignment horizontal="left"/>
      <protection/>
    </xf>
    <xf numFmtId="0" fontId="20" fillId="0" borderId="32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8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3" fillId="36" borderId="0" xfId="46" applyFont="1" applyFill="1">
      <alignment/>
      <protection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48" applyFont="1" applyFill="1" applyBorder="1" applyAlignment="1">
      <alignment horizontal="left"/>
      <protection/>
    </xf>
    <xf numFmtId="0" fontId="13" fillId="37" borderId="27" xfId="48" applyFont="1" applyFill="1" applyBorder="1">
      <alignment/>
      <protection/>
    </xf>
    <xf numFmtId="0" fontId="13" fillId="37" borderId="24" xfId="48" applyFont="1" applyFill="1" applyBorder="1" applyAlignment="1">
      <alignment horizontal="left"/>
      <protection/>
    </xf>
    <xf numFmtId="0" fontId="13" fillId="37" borderId="24" xfId="48" applyFont="1" applyFill="1" applyBorder="1">
      <alignment/>
      <protection/>
    </xf>
    <xf numFmtId="0" fontId="13" fillId="37" borderId="23" xfId="46" applyFont="1" applyFill="1" applyBorder="1" applyAlignment="1">
      <alignment horizontal="left"/>
      <protection/>
    </xf>
    <xf numFmtId="0" fontId="3" fillId="37" borderId="23" xfId="46" applyFont="1" applyFill="1" applyBorder="1">
      <alignment/>
      <protection/>
    </xf>
    <xf numFmtId="0" fontId="3" fillId="37" borderId="23" xfId="48" applyFont="1" applyFill="1" applyBorder="1">
      <alignment/>
      <protection/>
    </xf>
    <xf numFmtId="0" fontId="1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13" fillId="0" borderId="0" xfId="46" applyFont="1" applyFill="1" applyBorder="1" applyAlignment="1">
      <alignment horizontal="left"/>
      <protection/>
    </xf>
    <xf numFmtId="0" fontId="13" fillId="38" borderId="24" xfId="46" applyFont="1" applyFill="1" applyBorder="1" applyAlignment="1">
      <alignment horizontal="left"/>
      <protection/>
    </xf>
    <xf numFmtId="0" fontId="3" fillId="38" borderId="24" xfId="46" applyFont="1" applyFill="1" applyBorder="1">
      <alignment/>
      <protection/>
    </xf>
    <xf numFmtId="0" fontId="13" fillId="38" borderId="23" xfId="48" applyFont="1" applyFill="1" applyBorder="1" applyAlignment="1">
      <alignment horizontal="left"/>
      <protection/>
    </xf>
    <xf numFmtId="0" fontId="3" fillId="38" borderId="23" xfId="48" applyFont="1" applyFill="1" applyBorder="1">
      <alignment/>
      <protection/>
    </xf>
    <xf numFmtId="3" fontId="1" fillId="38" borderId="17" xfId="0" applyNumberFormat="1" applyFont="1" applyFill="1" applyBorder="1" applyAlignment="1">
      <alignment wrapText="1"/>
    </xf>
    <xf numFmtId="0" fontId="13" fillId="0" borderId="0" xfId="46" applyFont="1" applyFill="1" applyProtection="1">
      <alignment/>
      <protection locked="0"/>
    </xf>
    <xf numFmtId="0" fontId="13" fillId="34" borderId="24" xfId="46" applyFont="1" applyFill="1" applyBorder="1" applyAlignment="1">
      <alignment horizontal="left"/>
      <protection/>
    </xf>
    <xf numFmtId="0" fontId="13" fillId="34" borderId="23" xfId="48" applyFont="1" applyFill="1" applyBorder="1">
      <alignment/>
      <protection/>
    </xf>
    <xf numFmtId="0" fontId="13" fillId="34" borderId="23" xfId="48" applyFont="1" applyFill="1" applyBorder="1" applyAlignment="1">
      <alignment horizontal="left"/>
      <protection/>
    </xf>
    <xf numFmtId="0" fontId="13" fillId="34" borderId="24" xfId="48" applyFont="1" applyFill="1" applyBorder="1" applyAlignment="1">
      <alignment horizontal="left"/>
      <protection/>
    </xf>
    <xf numFmtId="0" fontId="13" fillId="34" borderId="24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0" xfId="48" applyFont="1" applyFill="1" applyBorder="1" applyAlignment="1">
      <alignment/>
      <protection/>
    </xf>
    <xf numFmtId="0" fontId="3" fillId="34" borderId="0" xfId="46" applyFont="1" applyFill="1" applyBorder="1" applyAlignment="1">
      <alignment horizontal="left"/>
      <protection/>
    </xf>
    <xf numFmtId="0" fontId="3" fillId="34" borderId="24" xfId="48" applyFont="1" applyFill="1" applyBorder="1">
      <alignment/>
      <protection/>
    </xf>
    <xf numFmtId="0" fontId="3" fillId="34" borderId="0" xfId="48" applyFont="1" applyFill="1" applyBorder="1" applyAlignment="1">
      <alignment horizontal="left"/>
      <protection/>
    </xf>
    <xf numFmtId="0" fontId="3" fillId="34" borderId="24" xfId="48" applyFont="1" applyFill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3" fontId="8" fillId="34" borderId="20" xfId="0" applyNumberFormat="1" applyFont="1" applyFill="1" applyBorder="1" applyAlignment="1">
      <alignment wrapText="1"/>
    </xf>
    <xf numFmtId="3" fontId="8" fillId="34" borderId="2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8" borderId="17" xfId="0" applyNumberFormat="1" applyFont="1" applyFill="1" applyBorder="1" applyAlignment="1">
      <alignment wrapText="1"/>
    </xf>
    <xf numFmtId="181" fontId="2" fillId="34" borderId="17" xfId="0" applyNumberFormat="1" applyFont="1" applyFill="1" applyBorder="1" applyAlignment="1">
      <alignment wrapText="1"/>
    </xf>
    <xf numFmtId="181" fontId="2" fillId="34" borderId="18" xfId="0" applyNumberFormat="1" applyFont="1" applyFill="1" applyBorder="1" applyAlignment="1">
      <alignment wrapText="1"/>
    </xf>
    <xf numFmtId="181" fontId="2" fillId="34" borderId="19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wrapText="1"/>
    </xf>
    <xf numFmtId="9" fontId="2" fillId="0" borderId="1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39" borderId="0" xfId="0" applyFill="1" applyAlignment="1">
      <alignment wrapText="1"/>
    </xf>
    <xf numFmtId="0" fontId="2" fillId="0" borderId="3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9" xfId="48" applyNumberFormat="1" applyFont="1" applyFill="1" applyBorder="1" applyAlignment="1" applyProtection="1">
      <alignment horizontal="right" wrapText="1"/>
      <protection locked="0"/>
    </xf>
    <xf numFmtId="4" fontId="6" fillId="0" borderId="40" xfId="47" applyNumberFormat="1" applyFont="1" applyFill="1" applyBorder="1" applyProtection="1">
      <alignment/>
      <protection locked="0"/>
    </xf>
    <xf numFmtId="0" fontId="1" fillId="36" borderId="3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41" xfId="0" applyFont="1" applyBorder="1" applyAlignment="1">
      <alignment horizontal="left"/>
    </xf>
    <xf numFmtId="0" fontId="16" fillId="0" borderId="0" xfId="46" applyFont="1">
      <alignment/>
      <protection/>
    </xf>
    <xf numFmtId="0" fontId="22" fillId="0" borderId="0" xfId="48" applyFont="1" applyFill="1" applyBorder="1" applyAlignment="1" applyProtection="1">
      <alignment horizontal="left"/>
      <protection locked="0"/>
    </xf>
    <xf numFmtId="0" fontId="16" fillId="0" borderId="42" xfId="48" applyFont="1" applyFill="1" applyBorder="1" applyAlignment="1" applyProtection="1">
      <alignment horizontal="left"/>
      <protection locked="0"/>
    </xf>
    <xf numFmtId="0" fontId="16" fillId="0" borderId="31" xfId="48" applyFont="1" applyFill="1" applyBorder="1" applyAlignment="1" applyProtection="1">
      <alignment horizontal="left"/>
      <protection locked="0"/>
    </xf>
    <xf numFmtId="0" fontId="16" fillId="0" borderId="30" xfId="46" applyFont="1" applyBorder="1" applyAlignment="1">
      <alignment horizontal="left"/>
      <protection/>
    </xf>
    <xf numFmtId="0" fontId="16" fillId="0" borderId="42" xfId="48" applyFont="1" applyFill="1" applyBorder="1" applyAlignment="1">
      <alignment horizontal="left"/>
      <protection/>
    </xf>
    <xf numFmtId="0" fontId="16" fillId="0" borderId="12" xfId="48" applyFont="1" applyFill="1" applyBorder="1" applyAlignment="1">
      <alignment horizontal="left"/>
      <protection/>
    </xf>
    <xf numFmtId="0" fontId="16" fillId="0" borderId="31" xfId="48" applyFont="1" applyFill="1" applyBorder="1" applyAlignment="1">
      <alignment horizontal="left"/>
      <protection/>
    </xf>
    <xf numFmtId="0" fontId="16" fillId="0" borderId="31" xfId="46" applyFont="1" applyBorder="1" applyAlignment="1">
      <alignment horizontal="left"/>
      <protection/>
    </xf>
    <xf numFmtId="0" fontId="16" fillId="0" borderId="12" xfId="46" applyFont="1" applyBorder="1" applyAlignment="1">
      <alignment horizontal="left"/>
      <protection/>
    </xf>
    <xf numFmtId="0" fontId="16" fillId="0" borderId="30" xfId="48" applyFont="1" applyFill="1" applyBorder="1" applyAlignment="1">
      <alignment horizontal="left"/>
      <protection/>
    </xf>
    <xf numFmtId="0" fontId="9" fillId="0" borderId="31" xfId="48" applyFont="1" applyFill="1" applyBorder="1" applyAlignment="1">
      <alignment horizontal="left"/>
      <protection/>
    </xf>
    <xf numFmtId="0" fontId="16" fillId="0" borderId="12" xfId="46" applyFont="1" applyFill="1" applyBorder="1" applyAlignment="1">
      <alignment horizontal="left"/>
      <protection/>
    </xf>
    <xf numFmtId="49" fontId="16" fillId="0" borderId="42" xfId="48" applyNumberFormat="1" applyFont="1" applyFill="1" applyBorder="1" applyAlignment="1">
      <alignment horizontal="left"/>
      <protection/>
    </xf>
    <xf numFmtId="49" fontId="16" fillId="0" borderId="31" xfId="48" applyNumberFormat="1" applyFont="1" applyFill="1" applyBorder="1" applyAlignment="1">
      <alignment horizontal="left"/>
      <protection/>
    </xf>
    <xf numFmtId="4" fontId="21" fillId="0" borderId="43" xfId="48" applyNumberFormat="1" applyFont="1" applyFill="1" applyBorder="1" applyAlignment="1" applyProtection="1">
      <alignment/>
      <protection/>
    </xf>
    <xf numFmtId="4" fontId="21" fillId="0" borderId="44" xfId="48" applyNumberFormat="1" applyFont="1" applyFill="1" applyBorder="1" applyAlignment="1" applyProtection="1">
      <alignment/>
      <protection/>
    </xf>
    <xf numFmtId="4" fontId="21" fillId="0" borderId="22" xfId="48" applyNumberFormat="1" applyFont="1" applyFill="1" applyBorder="1" applyAlignment="1" applyProtection="1">
      <alignment/>
      <protection/>
    </xf>
    <xf numFmtId="4" fontId="6" fillId="0" borderId="33" xfId="48" applyNumberFormat="1" applyFont="1" applyFill="1" applyBorder="1" applyAlignment="1" applyProtection="1">
      <alignment/>
      <protection locked="0"/>
    </xf>
    <xf numFmtId="4" fontId="21" fillId="0" borderId="39" xfId="48" applyNumberFormat="1" applyFont="1" applyFill="1" applyBorder="1" applyAlignment="1" applyProtection="1">
      <alignment/>
      <protection/>
    </xf>
    <xf numFmtId="4" fontId="6" fillId="0" borderId="45" xfId="48" applyNumberFormat="1" applyFont="1" applyFill="1" applyBorder="1" applyAlignment="1" applyProtection="1">
      <alignment/>
      <protection/>
    </xf>
    <xf numFmtId="4" fontId="6" fillId="0" borderId="46" xfId="48" applyNumberFormat="1" applyFont="1" applyFill="1" applyBorder="1" applyAlignment="1" applyProtection="1">
      <alignment/>
      <protection locked="0"/>
    </xf>
    <xf numFmtId="4" fontId="6" fillId="0" borderId="47" xfId="48" applyNumberFormat="1" applyFont="1" applyFill="1" applyBorder="1" applyAlignment="1" applyProtection="1">
      <alignment/>
      <protection/>
    </xf>
    <xf numFmtId="4" fontId="6" fillId="0" borderId="48" xfId="48" applyNumberFormat="1" applyFont="1" applyFill="1" applyBorder="1" applyAlignment="1" applyProtection="1">
      <alignment/>
      <protection/>
    </xf>
    <xf numFmtId="4" fontId="21" fillId="0" borderId="49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 locked="0"/>
    </xf>
    <xf numFmtId="4" fontId="6" fillId="0" borderId="33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/>
    </xf>
    <xf numFmtId="4" fontId="6" fillId="0" borderId="50" xfId="48" applyNumberFormat="1" applyFont="1" applyFill="1" applyBorder="1" applyAlignment="1" applyProtection="1">
      <alignment/>
      <protection/>
    </xf>
    <xf numFmtId="4" fontId="2" fillId="0" borderId="48" xfId="46" applyNumberFormat="1" applyFont="1" applyFill="1" applyBorder="1">
      <alignment/>
      <protection/>
    </xf>
    <xf numFmtId="4" fontId="2" fillId="0" borderId="51" xfId="46" applyNumberFormat="1" applyFont="1" applyBorder="1">
      <alignment/>
      <protection/>
    </xf>
    <xf numFmtId="49" fontId="16" fillId="0" borderId="12" xfId="48" applyNumberFormat="1" applyFont="1" applyFill="1" applyBorder="1" applyAlignment="1">
      <alignment horizontal="left"/>
      <protection/>
    </xf>
    <xf numFmtId="4" fontId="2" fillId="0" borderId="33" xfId="46" applyNumberFormat="1" applyFont="1" applyBorder="1">
      <alignment/>
      <protection/>
    </xf>
    <xf numFmtId="4" fontId="6" fillId="0" borderId="49" xfId="48" applyNumberFormat="1" applyFont="1" applyFill="1" applyBorder="1" applyAlignment="1" applyProtection="1">
      <alignment/>
      <protection locked="0"/>
    </xf>
    <xf numFmtId="4" fontId="2" fillId="0" borderId="44" xfId="46" applyNumberFormat="1" applyFont="1" applyFill="1" applyBorder="1">
      <alignment/>
      <protection/>
    </xf>
    <xf numFmtId="4" fontId="2" fillId="0" borderId="39" xfId="46" applyNumberFormat="1" applyFont="1" applyFill="1" applyBorder="1">
      <alignment/>
      <protection/>
    </xf>
    <xf numFmtId="4" fontId="2" fillId="0" borderId="44" xfId="46" applyNumberFormat="1" applyFont="1" applyBorder="1">
      <alignment/>
      <protection/>
    </xf>
    <xf numFmtId="4" fontId="2" fillId="0" borderId="39" xfId="46" applyNumberFormat="1" applyFont="1" applyBorder="1">
      <alignment/>
      <protection/>
    </xf>
    <xf numFmtId="4" fontId="2" fillId="0" borderId="49" xfId="46" applyNumberFormat="1" applyFont="1" applyBorder="1">
      <alignment/>
      <protection/>
    </xf>
    <xf numFmtId="4" fontId="2" fillId="0" borderId="49" xfId="46" applyNumberFormat="1" applyFont="1" applyFill="1" applyBorder="1">
      <alignment/>
      <protection/>
    </xf>
    <xf numFmtId="4" fontId="2" fillId="35" borderId="44" xfId="46" applyNumberFormat="1" applyFont="1" applyFill="1" applyBorder="1">
      <alignment/>
      <protection/>
    </xf>
    <xf numFmtId="4" fontId="6" fillId="0" borderId="51" xfId="46" applyNumberFormat="1" applyFont="1" applyBorder="1" applyAlignment="1" applyProtection="1">
      <alignment/>
      <protection/>
    </xf>
    <xf numFmtId="4" fontId="6" fillId="0" borderId="46" xfId="46" applyNumberFormat="1" applyFont="1" applyBorder="1" applyAlignment="1" applyProtection="1">
      <alignment/>
      <protection locked="0"/>
    </xf>
    <xf numFmtId="4" fontId="6" fillId="0" borderId="46" xfId="46" applyNumberFormat="1" applyFont="1" applyBorder="1" applyAlignment="1" applyProtection="1">
      <alignment/>
      <protection/>
    </xf>
    <xf numFmtId="4" fontId="6" fillId="0" borderId="48" xfId="46" applyNumberFormat="1" applyFont="1" applyBorder="1" applyProtection="1">
      <alignment/>
      <protection locked="0"/>
    </xf>
    <xf numFmtId="4" fontId="21" fillId="0" borderId="51" xfId="48" applyNumberFormat="1" applyFont="1" applyFill="1" applyBorder="1" applyAlignment="1" applyProtection="1" quotePrefix="1">
      <alignment/>
      <protection locked="0"/>
    </xf>
    <xf numFmtId="4" fontId="2" fillId="0" borderId="46" xfId="46" applyNumberFormat="1" applyFont="1" applyBorder="1" applyAlignment="1" applyProtection="1">
      <alignment/>
      <protection/>
    </xf>
    <xf numFmtId="4" fontId="6" fillId="0" borderId="46" xfId="46" applyNumberFormat="1" applyFont="1" applyBorder="1" applyProtection="1">
      <alignment/>
      <protection locked="0"/>
    </xf>
    <xf numFmtId="4" fontId="6" fillId="0" borderId="48" xfId="46" applyNumberFormat="1" applyFont="1" applyBorder="1" applyAlignment="1" applyProtection="1">
      <alignment/>
      <protection locked="0"/>
    </xf>
    <xf numFmtId="4" fontId="6" fillId="35" borderId="44" xfId="46" applyNumberFormat="1" applyFont="1" applyFill="1" applyBorder="1" applyAlignment="1" applyProtection="1">
      <alignment/>
      <protection locked="0"/>
    </xf>
    <xf numFmtId="4" fontId="6" fillId="0" borderId="52" xfId="48" applyNumberFormat="1" applyFont="1" applyFill="1" applyBorder="1" applyProtection="1">
      <alignment/>
      <protection/>
    </xf>
    <xf numFmtId="14" fontId="2" fillId="0" borderId="0" xfId="46" applyNumberFormat="1" applyFont="1">
      <alignment/>
      <protection/>
    </xf>
    <xf numFmtId="3" fontId="26" fillId="0" borderId="0" xfId="0" applyNumberFormat="1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3" fillId="0" borderId="0" xfId="46" applyFont="1" applyFill="1">
      <alignment/>
      <protection/>
    </xf>
    <xf numFmtId="4" fontId="21" fillId="0" borderId="53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 locked="0"/>
    </xf>
    <xf numFmtId="4" fontId="6" fillId="0" borderId="40" xfId="48" applyNumberFormat="1" applyFont="1" applyFill="1" applyBorder="1" applyAlignment="1" applyProtection="1">
      <alignment/>
      <protection/>
    </xf>
    <xf numFmtId="4" fontId="6" fillId="0" borderId="54" xfId="48" applyNumberFormat="1" applyFont="1" applyFill="1" applyBorder="1" applyAlignment="1" applyProtection="1">
      <alignment/>
      <protection/>
    </xf>
    <xf numFmtId="4" fontId="21" fillId="0" borderId="54" xfId="48" applyNumberFormat="1" applyFont="1" applyFill="1" applyBorder="1" applyAlignment="1" applyProtection="1">
      <alignment/>
      <protection/>
    </xf>
    <xf numFmtId="4" fontId="6" fillId="0" borderId="53" xfId="48" applyNumberFormat="1" applyFont="1" applyFill="1" applyBorder="1" applyProtection="1">
      <alignment/>
      <protection locked="0"/>
    </xf>
    <xf numFmtId="3" fontId="21" fillId="0" borderId="39" xfId="48" applyNumberFormat="1" applyFont="1" applyFill="1" applyBorder="1" applyAlignment="1" applyProtection="1">
      <alignment/>
      <protection/>
    </xf>
    <xf numFmtId="4" fontId="6" fillId="0" borderId="53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Protection="1">
      <alignment/>
      <protection/>
    </xf>
    <xf numFmtId="4" fontId="21" fillId="0" borderId="40" xfId="48" applyNumberFormat="1" applyFont="1" applyFill="1" applyBorder="1" applyProtection="1">
      <alignment/>
      <protection/>
    </xf>
    <xf numFmtId="4" fontId="6" fillId="0" borderId="40" xfId="46" applyNumberFormat="1" applyFont="1" applyBorder="1" applyProtection="1">
      <alignment/>
      <protection/>
    </xf>
    <xf numFmtId="4" fontId="6" fillId="0" borderId="54" xfId="48" applyNumberFormat="1" applyFont="1" applyFill="1" applyBorder="1" applyProtection="1">
      <alignment/>
      <protection locked="0"/>
    </xf>
    <xf numFmtId="4" fontId="6" fillId="0" borderId="53" xfId="46" applyNumberFormat="1" applyFont="1" applyFill="1" applyBorder="1" applyProtection="1">
      <alignment/>
      <protection locked="0"/>
    </xf>
    <xf numFmtId="4" fontId="6" fillId="0" borderId="54" xfId="46" applyNumberFormat="1" applyFont="1" applyBorder="1" applyProtection="1">
      <alignment/>
      <protection locked="0"/>
    </xf>
    <xf numFmtId="4" fontId="6" fillId="0" borderId="39" xfId="46" applyNumberFormat="1" applyFont="1" applyBorder="1" applyProtection="1">
      <alignment/>
      <protection locked="0"/>
    </xf>
    <xf numFmtId="4" fontId="6" fillId="0" borderId="54" xfId="46" applyNumberFormat="1" applyFont="1" applyFill="1" applyBorder="1" applyProtection="1">
      <alignment/>
      <protection locked="0"/>
    </xf>
    <xf numFmtId="4" fontId="6" fillId="35" borderId="39" xfId="46" applyNumberFormat="1" applyFont="1" applyFill="1" applyBorder="1">
      <alignment/>
      <protection/>
    </xf>
    <xf numFmtId="4" fontId="6" fillId="0" borderId="39" xfId="46" applyNumberFormat="1" applyFont="1" applyBorder="1" applyAlignment="1" applyProtection="1">
      <alignment/>
      <protection/>
    </xf>
    <xf numFmtId="4" fontId="6" fillId="0" borderId="40" xfId="46" applyNumberFormat="1" applyFont="1" applyBorder="1" applyProtection="1">
      <alignment/>
      <protection locked="0"/>
    </xf>
    <xf numFmtId="4" fontId="6" fillId="35" borderId="40" xfId="46" applyNumberFormat="1" applyFont="1" applyFill="1" applyBorder="1" applyProtection="1">
      <alignment/>
      <protection locked="0"/>
    </xf>
    <xf numFmtId="4" fontId="6" fillId="0" borderId="40" xfId="46" applyNumberFormat="1" applyFont="1" applyBorder="1" applyAlignment="1" applyProtection="1">
      <alignment/>
      <protection/>
    </xf>
    <xf numFmtId="4" fontId="21" fillId="0" borderId="39" xfId="48" applyNumberFormat="1" applyFont="1" applyFill="1" applyBorder="1" applyProtection="1">
      <alignment/>
      <protection locked="0"/>
    </xf>
    <xf numFmtId="4" fontId="6" fillId="0" borderId="39" xfId="46" applyNumberFormat="1" applyFont="1" applyBorder="1" applyProtection="1">
      <alignment/>
      <protection/>
    </xf>
    <xf numFmtId="4" fontId="2" fillId="0" borderId="40" xfId="46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6" applyNumberFormat="1" applyFont="1">
      <alignment/>
      <protection/>
    </xf>
    <xf numFmtId="0" fontId="16" fillId="0" borderId="0" xfId="0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7" applyNumberFormat="1" applyFont="1" applyFill="1" applyBorder="1">
      <alignment/>
      <protection/>
    </xf>
    <xf numFmtId="0" fontId="16" fillId="0" borderId="0" xfId="0" applyFont="1" applyAlignment="1">
      <alignment/>
    </xf>
    <xf numFmtId="4" fontId="6" fillId="0" borderId="55" xfId="48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>
      <alignment/>
    </xf>
    <xf numFmtId="4" fontId="6" fillId="0" borderId="27" xfId="48" applyNumberFormat="1" applyFont="1" applyFill="1" applyBorder="1" applyProtection="1">
      <alignment/>
      <protection locked="0"/>
    </xf>
    <xf numFmtId="4" fontId="6" fillId="0" borderId="0" xfId="48" applyNumberFormat="1" applyFont="1" applyFill="1" applyBorder="1" applyProtection="1">
      <alignment/>
      <protection locked="0"/>
    </xf>
    <xf numFmtId="4" fontId="6" fillId="0" borderId="24" xfId="48" applyNumberFormat="1" applyFont="1" applyFill="1" applyBorder="1" applyAlignment="1" applyProtection="1">
      <alignment/>
      <protection/>
    </xf>
    <xf numFmtId="0" fontId="13" fillId="34" borderId="56" xfId="48" applyFont="1" applyFill="1" applyBorder="1">
      <alignment/>
      <protection/>
    </xf>
    <xf numFmtId="0" fontId="3" fillId="36" borderId="0" xfId="46" applyFont="1" applyFill="1">
      <alignment/>
      <protection/>
    </xf>
    <xf numFmtId="0" fontId="28" fillId="36" borderId="0" xfId="48" applyFont="1" applyFill="1" applyBorder="1" applyAlignment="1">
      <alignment/>
      <protection/>
    </xf>
    <xf numFmtId="0" fontId="24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36" borderId="0" xfId="48" applyFont="1" applyFill="1" applyBorder="1">
      <alignment/>
      <protection/>
    </xf>
    <xf numFmtId="3" fontId="0" fillId="0" borderId="17" xfId="0" applyNumberFormat="1" applyFont="1" applyFill="1" applyBorder="1" applyAlignment="1">
      <alignment wrapText="1"/>
    </xf>
    <xf numFmtId="0" fontId="7" fillId="41" borderId="57" xfId="0" applyFont="1" applyFill="1" applyBorder="1" applyAlignment="1">
      <alignment horizontal="left" vertical="center"/>
    </xf>
    <xf numFmtId="3" fontId="0" fillId="41" borderId="17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2" fillId="0" borderId="58" xfId="0" applyFont="1" applyFill="1" applyBorder="1" applyAlignment="1">
      <alignment horizontal="left" vertical="center"/>
    </xf>
    <xf numFmtId="3" fontId="1" fillId="0" borderId="4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1" fontId="0" fillId="34" borderId="20" xfId="0" applyNumberFormat="1" applyFont="1" applyFill="1" applyBorder="1" applyAlignment="1">
      <alignment wrapText="1"/>
    </xf>
    <xf numFmtId="181" fontId="0" fillId="34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0" fillId="34" borderId="18" xfId="0" applyNumberFormat="1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1" borderId="18" xfId="0" applyFont="1" applyFill="1" applyBorder="1" applyAlignment="1">
      <alignment horizontal="left" vertical="center"/>
    </xf>
    <xf numFmtId="3" fontId="1" fillId="41" borderId="18" xfId="0" applyNumberFormat="1" applyFont="1" applyFill="1" applyBorder="1" applyAlignment="1">
      <alignment horizontal="right" wrapText="1"/>
    </xf>
    <xf numFmtId="3" fontId="1" fillId="41" borderId="19" xfId="0" applyNumberFormat="1" applyFont="1" applyFill="1" applyBorder="1" applyAlignment="1">
      <alignment horizontal="right" wrapText="1"/>
    </xf>
    <xf numFmtId="3" fontId="0" fillId="41" borderId="18" xfId="0" applyNumberFormat="1" applyFont="1" applyFill="1" applyBorder="1" applyAlignment="1">
      <alignment wrapText="1"/>
    </xf>
    <xf numFmtId="3" fontId="0" fillId="41" borderId="35" xfId="0" applyNumberFormat="1" applyFont="1" applyFill="1" applyBorder="1" applyAlignment="1">
      <alignment wrapText="1"/>
    </xf>
    <xf numFmtId="3" fontId="0" fillId="41" borderId="36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1" borderId="11" xfId="0" applyFont="1" applyFill="1" applyBorder="1" applyAlignment="1">
      <alignment vertical="top" wrapText="1"/>
    </xf>
    <xf numFmtId="3" fontId="0" fillId="41" borderId="18" xfId="0" applyNumberFormat="1" applyFont="1" applyFill="1" applyBorder="1" applyAlignment="1">
      <alignment horizontal="right" vertical="center"/>
    </xf>
    <xf numFmtId="3" fontId="0" fillId="41" borderId="18" xfId="0" applyNumberFormat="1" applyFont="1" applyFill="1" applyBorder="1" applyAlignment="1">
      <alignment/>
    </xf>
    <xf numFmtId="3" fontId="0" fillId="41" borderId="37" xfId="0" applyNumberFormat="1" applyFont="1" applyFill="1" applyBorder="1" applyAlignment="1">
      <alignment/>
    </xf>
    <xf numFmtId="3" fontId="0" fillId="41" borderId="59" xfId="0" applyNumberFormat="1" applyFont="1" applyFill="1" applyBorder="1" applyAlignment="1">
      <alignment/>
    </xf>
    <xf numFmtId="3" fontId="1" fillId="41" borderId="18" xfId="0" applyNumberFormat="1" applyFont="1" applyFill="1" applyBorder="1" applyAlignment="1">
      <alignment wrapText="1"/>
    </xf>
    <xf numFmtId="0" fontId="7" fillId="41" borderId="18" xfId="0" applyFont="1" applyFill="1" applyBorder="1" applyAlignment="1">
      <alignment horizontal="left" vertical="center"/>
    </xf>
    <xf numFmtId="3" fontId="0" fillId="41" borderId="18" xfId="0" applyNumberFormat="1" applyFont="1" applyFill="1" applyBorder="1" applyAlignment="1">
      <alignment horizontal="right" wrapText="1"/>
    </xf>
    <xf numFmtId="3" fontId="1" fillId="41" borderId="19" xfId="0" applyNumberFormat="1" applyFont="1" applyFill="1" applyBorder="1" applyAlignment="1">
      <alignment wrapText="1"/>
    </xf>
    <xf numFmtId="0" fontId="3" fillId="36" borderId="0" xfId="48" applyFont="1" applyFill="1" applyBorder="1">
      <alignment/>
      <protection/>
    </xf>
    <xf numFmtId="0" fontId="3" fillId="36" borderId="0" xfId="46" applyFont="1" applyFill="1" applyBorder="1" applyAlignment="1">
      <alignment horizontal="left"/>
      <protection/>
    </xf>
    <xf numFmtId="0" fontId="0" fillId="42" borderId="0" xfId="0" applyFont="1" applyFill="1" applyAlignment="1">
      <alignment/>
    </xf>
    <xf numFmtId="4" fontId="25" fillId="43" borderId="43" xfId="48" applyNumberFormat="1" applyFont="1" applyFill="1" applyBorder="1" applyAlignment="1" applyProtection="1">
      <alignment horizontal="left" wrapText="1"/>
      <protection locked="0"/>
    </xf>
    <xf numFmtId="0" fontId="24" fillId="40" borderId="0" xfId="0" applyFont="1" applyFill="1" applyAlignment="1">
      <alignment wrapText="1"/>
    </xf>
    <xf numFmtId="4" fontId="6" fillId="44" borderId="43" xfId="48" applyNumberFormat="1" applyFont="1" applyFill="1" applyBorder="1" applyAlignment="1" applyProtection="1">
      <alignment/>
      <protection/>
    </xf>
    <xf numFmtId="4" fontId="6" fillId="44" borderId="49" xfId="48" applyNumberFormat="1" applyFont="1" applyFill="1" applyBorder="1" applyAlignment="1" applyProtection="1">
      <alignment/>
      <protection/>
    </xf>
    <xf numFmtId="0" fontId="0" fillId="45" borderId="0" xfId="0" applyFont="1" applyFill="1" applyAlignment="1">
      <alignment/>
    </xf>
    <xf numFmtId="3" fontId="0" fillId="45" borderId="18" xfId="0" applyNumberFormat="1" applyFont="1" applyFill="1" applyBorder="1" applyAlignment="1">
      <alignment/>
    </xf>
    <xf numFmtId="0" fontId="1" fillId="42" borderId="0" xfId="0" applyNumberFormat="1" applyFont="1" applyFill="1" applyBorder="1" applyAlignment="1">
      <alignment horizontal="center" wrapText="1"/>
    </xf>
    <xf numFmtId="0" fontId="13" fillId="0" borderId="0" xfId="46" applyFont="1" applyFill="1">
      <alignment/>
      <protection/>
    </xf>
    <xf numFmtId="0" fontId="0" fillId="46" borderId="0" xfId="0" applyFont="1" applyFill="1" applyAlignment="1">
      <alignment/>
    </xf>
    <xf numFmtId="0" fontId="1" fillId="33" borderId="51" xfId="0" applyNumberFormat="1" applyFont="1" applyFill="1" applyBorder="1" applyAlignment="1">
      <alignment horizontal="center" wrapText="1"/>
    </xf>
    <xf numFmtId="0" fontId="0" fillId="47" borderId="0" xfId="0" applyFont="1" applyFill="1" applyAlignment="1">
      <alignment/>
    </xf>
    <xf numFmtId="0" fontId="22" fillId="0" borderId="0" xfId="0" applyFont="1" applyFill="1" applyAlignment="1" applyProtection="1">
      <alignment/>
      <protection/>
    </xf>
    <xf numFmtId="4" fontId="22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3" fontId="22" fillId="0" borderId="0" xfId="0" applyNumberFormat="1" applyFont="1" applyFill="1" applyAlignment="1" applyProtection="1">
      <alignment/>
      <protection/>
    </xf>
    <xf numFmtId="3" fontId="1" fillId="42" borderId="39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0" borderId="23" xfId="46" applyFont="1" applyFill="1" applyBorder="1">
      <alignment/>
      <protection/>
    </xf>
    <xf numFmtId="0" fontId="14" fillId="0" borderId="24" xfId="46" applyFont="1" applyFill="1" applyBorder="1">
      <alignment/>
      <protection/>
    </xf>
    <xf numFmtId="0" fontId="15" fillId="0" borderId="0" xfId="46" applyFont="1" applyFill="1" applyBorder="1">
      <alignment/>
      <protection/>
    </xf>
    <xf numFmtId="0" fontId="11" fillId="0" borderId="0" xfId="46" applyFont="1" applyFill="1" applyBorder="1">
      <alignment/>
      <protection/>
    </xf>
    <xf numFmtId="0" fontId="11" fillId="42" borderId="0" xfId="46" applyFont="1" applyFill="1" applyBorder="1">
      <alignment/>
      <protection/>
    </xf>
    <xf numFmtId="0" fontId="22" fillId="48" borderId="30" xfId="46" applyFont="1" applyFill="1" applyBorder="1" applyAlignment="1">
      <alignment horizontal="left"/>
      <protection/>
    </xf>
    <xf numFmtId="0" fontId="13" fillId="49" borderId="0" xfId="46" applyFont="1" applyFill="1" applyAlignment="1">
      <alignment wrapText="1"/>
      <protection/>
    </xf>
    <xf numFmtId="0" fontId="3" fillId="42" borderId="0" xfId="46" applyFont="1" applyFill="1">
      <alignment/>
      <protection/>
    </xf>
    <xf numFmtId="0" fontId="3" fillId="42" borderId="0" xfId="0" applyFont="1" applyFill="1" applyAlignment="1">
      <alignment/>
    </xf>
    <xf numFmtId="3" fontId="0" fillId="46" borderId="1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60" xfId="0" applyFont="1" applyBorder="1" applyAlignment="1">
      <alignment horizontal="left"/>
    </xf>
    <xf numFmtId="0" fontId="13" fillId="40" borderId="0" xfId="0" applyFont="1" applyFill="1" applyAlignment="1">
      <alignment/>
    </xf>
    <xf numFmtId="0" fontId="2" fillId="0" borderId="5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7" fillId="41" borderId="57" xfId="0" applyFont="1" applyFill="1" applyBorder="1" applyAlignment="1">
      <alignment horizontal="left"/>
    </xf>
    <xf numFmtId="3" fontId="0" fillId="41" borderId="18" xfId="0" applyNumberFormat="1" applyFont="1" applyFill="1" applyBorder="1" applyAlignment="1">
      <alignment/>
    </xf>
    <xf numFmtId="3" fontId="0" fillId="41" borderId="19" xfId="0" applyNumberFormat="1" applyFont="1" applyFill="1" applyBorder="1" applyAlignment="1">
      <alignment/>
    </xf>
    <xf numFmtId="0" fontId="0" fillId="41" borderId="0" xfId="0" applyFill="1" applyAlignment="1">
      <alignment/>
    </xf>
    <xf numFmtId="0" fontId="1" fillId="36" borderId="12" xfId="0" applyFont="1" applyFill="1" applyBorder="1" applyAlignment="1">
      <alignment horizontal="left"/>
    </xf>
    <xf numFmtId="0" fontId="1" fillId="36" borderId="0" xfId="0" applyFont="1" applyFill="1" applyAlignment="1">
      <alignment/>
    </xf>
    <xf numFmtId="0" fontId="0" fillId="50" borderId="0" xfId="0" applyFill="1" applyAlignment="1">
      <alignment/>
    </xf>
    <xf numFmtId="3" fontId="0" fillId="0" borderId="0" xfId="0" applyNumberFormat="1" applyFill="1" applyAlignment="1">
      <alignment/>
    </xf>
    <xf numFmtId="3" fontId="0" fillId="36" borderId="18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3" fontId="0" fillId="36" borderId="18" xfId="0" applyNumberFormat="1" applyFont="1" applyFill="1" applyBorder="1" applyAlignment="1">
      <alignment/>
    </xf>
    <xf numFmtId="3" fontId="0" fillId="51" borderId="18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3" fontId="3" fillId="0" borderId="18" xfId="47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3" fontId="0" fillId="43" borderId="18" xfId="0" applyNumberFormat="1" applyFont="1" applyFill="1" applyBorder="1" applyAlignment="1">
      <alignment/>
    </xf>
    <xf numFmtId="3" fontId="0" fillId="52" borderId="18" xfId="0" applyNumberFormat="1" applyFont="1" applyFill="1" applyBorder="1" applyAlignment="1">
      <alignment/>
    </xf>
    <xf numFmtId="3" fontId="0" fillId="53" borderId="19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3" fontId="1" fillId="52" borderId="18" xfId="0" applyNumberFormat="1" applyFont="1" applyFill="1" applyBorder="1" applyAlignment="1">
      <alignment/>
    </xf>
    <xf numFmtId="3" fontId="1" fillId="53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35" borderId="61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46" borderId="0" xfId="0" applyFont="1" applyFill="1" applyAlignment="1">
      <alignment/>
    </xf>
    <xf numFmtId="0" fontId="8" fillId="0" borderId="0" xfId="0" applyFont="1" applyAlignment="1">
      <alignment/>
    </xf>
    <xf numFmtId="0" fontId="0" fillId="42" borderId="0" xfId="0" applyFill="1" applyAlignment="1">
      <alignment/>
    </xf>
    <xf numFmtId="10" fontId="0" fillId="42" borderId="0" xfId="0" applyNumberFormat="1" applyFill="1" applyAlignment="1">
      <alignment/>
    </xf>
    <xf numFmtId="3" fontId="1" fillId="35" borderId="18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8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0" fillId="35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27" fillId="42" borderId="0" xfId="0" applyFont="1" applyFill="1" applyBorder="1" applyAlignment="1">
      <alignment wrapText="1"/>
    </xf>
    <xf numFmtId="10" fontId="0" fillId="0" borderId="0" xfId="0" applyNumberFormat="1" applyAlignment="1">
      <alignment/>
    </xf>
    <xf numFmtId="3" fontId="0" fillId="46" borderId="61" xfId="0" applyNumberFormat="1" applyFont="1" applyFill="1" applyBorder="1" applyAlignment="1">
      <alignment horizontal="right"/>
    </xf>
    <xf numFmtId="3" fontId="0" fillId="46" borderId="18" xfId="0" applyNumberFormat="1" applyFont="1" applyFill="1" applyBorder="1" applyAlignment="1">
      <alignment/>
    </xf>
    <xf numFmtId="0" fontId="0" fillId="46" borderId="0" xfId="0" applyFill="1" applyAlignment="1">
      <alignment/>
    </xf>
    <xf numFmtId="3" fontId="0" fillId="46" borderId="62" xfId="0" applyNumberFormat="1" applyFont="1" applyFill="1" applyBorder="1" applyAlignment="1">
      <alignment horizontal="right"/>
    </xf>
    <xf numFmtId="3" fontId="0" fillId="46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46" borderId="13" xfId="0" applyFont="1" applyFill="1" applyBorder="1" applyAlignment="1">
      <alignment wrapText="1"/>
    </xf>
    <xf numFmtId="49" fontId="32" fillId="54" borderId="63" xfId="0" applyNumberFormat="1" applyFont="1" applyFill="1" applyBorder="1" applyAlignment="1">
      <alignment horizontal="left" wrapText="1"/>
    </xf>
    <xf numFmtId="49" fontId="32" fillId="54" borderId="63" xfId="0" applyNumberFormat="1" applyFont="1" applyFill="1" applyBorder="1" applyAlignment="1">
      <alignment horizontal="left"/>
    </xf>
    <xf numFmtId="49" fontId="3" fillId="42" borderId="12" xfId="47" applyNumberFormat="1" applyFont="1" applyFill="1" applyBorder="1" applyAlignment="1">
      <alignment horizontal="left"/>
      <protection/>
    </xf>
    <xf numFmtId="49" fontId="32" fillId="55" borderId="63" xfId="0" applyNumberFormat="1" applyFont="1" applyFill="1" applyBorder="1" applyAlignment="1">
      <alignment horizontal="left"/>
    </xf>
    <xf numFmtId="0" fontId="13" fillId="42" borderId="23" xfId="48" applyFont="1" applyFill="1" applyBorder="1" applyAlignment="1">
      <alignment horizontal="left"/>
      <protection/>
    </xf>
    <xf numFmtId="0" fontId="3" fillId="42" borderId="23" xfId="46" applyFont="1" applyFill="1" applyBorder="1">
      <alignment/>
      <protection/>
    </xf>
    <xf numFmtId="0" fontId="1" fillId="42" borderId="0" xfId="0" applyFont="1" applyFill="1" applyAlignment="1">
      <alignment/>
    </xf>
    <xf numFmtId="0" fontId="13" fillId="42" borderId="0" xfId="46" applyFont="1" applyFill="1">
      <alignment/>
      <protection/>
    </xf>
    <xf numFmtId="3" fontId="1" fillId="56" borderId="18" xfId="0" applyNumberFormat="1" applyFont="1" applyFill="1" applyBorder="1" applyAlignment="1">
      <alignment/>
    </xf>
    <xf numFmtId="3" fontId="0" fillId="56" borderId="18" xfId="0" applyNumberFormat="1" applyFont="1" applyFill="1" applyBorder="1" applyAlignment="1">
      <alignment/>
    </xf>
    <xf numFmtId="0" fontId="33" fillId="36" borderId="37" xfId="46" applyFont="1" applyFill="1" applyBorder="1" applyAlignment="1">
      <alignment wrapText="1"/>
      <protection/>
    </xf>
    <xf numFmtId="4" fontId="25" fillId="46" borderId="18" xfId="46" applyNumberFormat="1" applyFont="1" applyFill="1" applyBorder="1" applyAlignment="1" applyProtection="1">
      <alignment wrapText="1"/>
      <protection locked="0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33" fillId="36" borderId="35" xfId="46" applyFont="1" applyFill="1" applyBorder="1" applyAlignment="1">
      <alignment horizontal="center" wrapText="1"/>
      <protection/>
    </xf>
    <xf numFmtId="4" fontId="25" fillId="43" borderId="64" xfId="48" applyNumberFormat="1" applyFont="1" applyFill="1" applyBorder="1" applyAlignment="1" applyProtection="1">
      <alignment horizontal="center" wrapText="1"/>
      <protection locked="0"/>
    </xf>
    <xf numFmtId="4" fontId="25" fillId="0" borderId="43" xfId="48" applyNumberFormat="1" applyFont="1" applyFill="1" applyBorder="1" applyAlignment="1" applyProtection="1">
      <alignment horizontal="left" wrapText="1"/>
      <protection locked="0"/>
    </xf>
    <xf numFmtId="4" fontId="25" fillId="0" borderId="49" xfId="48" applyNumberFormat="1" applyFont="1" applyFill="1" applyBorder="1" applyAlignment="1" applyProtection="1">
      <alignment horizontal="left" wrapText="1"/>
      <protection locked="0"/>
    </xf>
    <xf numFmtId="0" fontId="3" fillId="0" borderId="12" xfId="48" applyFont="1" applyFill="1" applyBorder="1" applyAlignment="1">
      <alignment horizontal="left"/>
      <protection/>
    </xf>
    <xf numFmtId="0" fontId="3" fillId="0" borderId="31" xfId="48" applyFont="1" applyFill="1" applyBorder="1" applyAlignment="1">
      <alignment horizontal="left"/>
      <protection/>
    </xf>
    <xf numFmtId="0" fontId="13" fillId="0" borderId="23" xfId="48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48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0" fillId="42" borderId="0" xfId="0" applyFont="1" applyFill="1" applyAlignment="1">
      <alignment wrapText="1"/>
    </xf>
    <xf numFmtId="0" fontId="0" fillId="0" borderId="0" xfId="0" applyAlignment="1">
      <alignment wrapTex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zoomScale="110" zoomScaleNormal="110" zoomScalePageLayoutView="0" workbookViewId="0" topLeftCell="A1">
      <pane xSplit="3" ySplit="5" topLeftCell="D16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20" sqref="E20"/>
    </sheetView>
  </sheetViews>
  <sheetFormatPr defaultColWidth="9.140625" defaultRowHeight="12.75"/>
  <cols>
    <col min="1" max="1" width="6.28125" style="200" customWidth="1"/>
    <col min="2" max="2" width="3.57421875" style="95" customWidth="1"/>
    <col min="3" max="3" width="45.7109375" style="95" customWidth="1"/>
    <col min="4" max="4" width="12.7109375" style="142" customWidth="1"/>
    <col min="5" max="5" width="25.00390625" style="0" customWidth="1"/>
    <col min="6" max="6" width="7.421875" style="162" customWidth="1"/>
    <col min="7" max="7" width="8.7109375" style="52" customWidth="1"/>
    <col min="8" max="8" width="12.421875" style="95" customWidth="1"/>
    <col min="9" max="10" width="9.140625" style="52" customWidth="1"/>
    <col min="11" max="16384" width="9.140625" style="52" customWidth="1"/>
  </cols>
  <sheetData>
    <row r="1" spans="1:8" s="95" customFormat="1" ht="35.25" customHeight="1">
      <c r="A1" s="200"/>
      <c r="B1" s="149" t="s">
        <v>361</v>
      </c>
      <c r="C1" s="161"/>
      <c r="D1" s="462" t="s">
        <v>490</v>
      </c>
      <c r="E1"/>
      <c r="F1" s="295" t="s">
        <v>400</v>
      </c>
      <c r="H1" s="461" t="s">
        <v>484</v>
      </c>
    </row>
    <row r="2" spans="1:8" s="95" customFormat="1" ht="28.5" customHeight="1" thickBot="1">
      <c r="A2" s="201" t="s">
        <v>241</v>
      </c>
      <c r="B2" s="71"/>
      <c r="C2" s="76"/>
      <c r="D2" s="142"/>
      <c r="E2"/>
      <c r="F2" s="296" t="s">
        <v>402</v>
      </c>
      <c r="H2" s="466" t="s">
        <v>485</v>
      </c>
    </row>
    <row r="3" spans="1:8" s="95" customFormat="1" ht="49.5" customHeight="1">
      <c r="A3" s="202" t="s">
        <v>5</v>
      </c>
      <c r="B3" s="100"/>
      <c r="C3" s="77"/>
      <c r="D3" s="468" t="s">
        <v>433</v>
      </c>
      <c r="E3"/>
      <c r="F3" s="199" t="s">
        <v>337</v>
      </c>
      <c r="H3" s="380" t="s">
        <v>480</v>
      </c>
    </row>
    <row r="4" spans="1:8" s="95" customFormat="1" ht="30" customHeight="1" thickBot="1">
      <c r="A4" s="203" t="s">
        <v>232</v>
      </c>
      <c r="B4" s="101"/>
      <c r="C4" s="78"/>
      <c r="D4" s="469"/>
      <c r="E4"/>
      <c r="F4" s="125"/>
      <c r="H4" s="467" t="s">
        <v>465</v>
      </c>
    </row>
    <row r="5" spans="1:8" s="95" customFormat="1" ht="51.75" customHeight="1" thickBot="1">
      <c r="A5" s="102" t="s">
        <v>347</v>
      </c>
      <c r="B5" s="119" t="s">
        <v>197</v>
      </c>
      <c r="C5" s="79"/>
      <c r="D5" s="354" t="s">
        <v>466</v>
      </c>
      <c r="E5"/>
      <c r="F5" s="125"/>
      <c r="H5" s="192" t="s">
        <v>367</v>
      </c>
    </row>
    <row r="6" spans="1:8" s="95" customFormat="1" ht="15" customHeight="1" thickBot="1">
      <c r="A6" s="204"/>
      <c r="B6" s="134" t="s">
        <v>196</v>
      </c>
      <c r="C6" s="135"/>
      <c r="D6" s="215">
        <f>D7+D14+D15+D19</f>
        <v>3027038</v>
      </c>
      <c r="E6"/>
      <c r="F6" s="125"/>
      <c r="H6" s="255">
        <f>H7+H14+H15+H19</f>
        <v>2980111.44</v>
      </c>
    </row>
    <row r="7" spans="1:8" s="95" customFormat="1" ht="13.5" thickBot="1">
      <c r="A7" s="204">
        <v>30</v>
      </c>
      <c r="B7" s="150" t="s">
        <v>195</v>
      </c>
      <c r="C7" s="151"/>
      <c r="D7" s="216">
        <f>SUM(D8:D13)</f>
        <v>1709000</v>
      </c>
      <c r="E7"/>
      <c r="F7" s="125"/>
      <c r="H7" s="219">
        <f>SUM(H8:H13)</f>
        <v>1582949</v>
      </c>
    </row>
    <row r="8" spans="1:8" ht="12.75">
      <c r="A8" s="205">
        <v>3000</v>
      </c>
      <c r="B8" s="103"/>
      <c r="C8" s="80" t="s">
        <v>194</v>
      </c>
      <c r="D8" s="218">
        <v>1579000</v>
      </c>
      <c r="H8" s="193">
        <v>1441921</v>
      </c>
    </row>
    <row r="9" spans="1:8" ht="12.75">
      <c r="A9" s="206">
        <v>3030</v>
      </c>
      <c r="B9" s="104"/>
      <c r="C9" s="80" t="s">
        <v>193</v>
      </c>
      <c r="D9" s="218">
        <v>130000</v>
      </c>
      <c r="H9" s="193">
        <v>141028</v>
      </c>
    </row>
    <row r="10" spans="1:8" ht="12.75">
      <c r="A10" s="206">
        <v>3034</v>
      </c>
      <c r="B10" s="104"/>
      <c r="C10" s="80" t="s">
        <v>192</v>
      </c>
      <c r="D10" s="218"/>
      <c r="H10" s="256"/>
    </row>
    <row r="11" spans="1:8" ht="12.75">
      <c r="A11" s="206">
        <v>3044</v>
      </c>
      <c r="B11" s="104"/>
      <c r="C11" s="80" t="s">
        <v>191</v>
      </c>
      <c r="D11" s="218"/>
      <c r="H11" s="256"/>
    </row>
    <row r="12" spans="1:8" ht="12.75">
      <c r="A12" s="206">
        <v>3045</v>
      </c>
      <c r="B12" s="104"/>
      <c r="C12" s="80" t="s">
        <v>190</v>
      </c>
      <c r="D12" s="218"/>
      <c r="H12" s="256"/>
    </row>
    <row r="13" spans="1:8" ht="13.5" thickBot="1">
      <c r="A13" s="207">
        <v>3047</v>
      </c>
      <c r="B13" s="104"/>
      <c r="C13" s="81" t="s">
        <v>189</v>
      </c>
      <c r="D13" s="218"/>
      <c r="H13" s="256"/>
    </row>
    <row r="14" spans="1:8" s="95" customFormat="1" ht="13.5" thickBot="1">
      <c r="A14" s="208">
        <v>32</v>
      </c>
      <c r="B14" s="152" t="s">
        <v>188</v>
      </c>
      <c r="C14" s="151"/>
      <c r="D14" s="216">
        <v>279458</v>
      </c>
      <c r="E14"/>
      <c r="F14" s="125"/>
      <c r="H14" s="219">
        <v>319759.29</v>
      </c>
    </row>
    <row r="15" spans="1:8" s="95" customFormat="1" ht="13.5" thickBot="1">
      <c r="A15" s="204"/>
      <c r="B15" s="152" t="s">
        <v>233</v>
      </c>
      <c r="C15" s="151"/>
      <c r="D15" s="217">
        <f>D16+D17+D18</f>
        <v>1035580</v>
      </c>
      <c r="E15"/>
      <c r="F15" s="163"/>
      <c r="H15" s="219">
        <f>H16+H17+H18</f>
        <v>1015460.1</v>
      </c>
    </row>
    <row r="16" spans="1:8" ht="12.75">
      <c r="A16" s="206">
        <v>35200</v>
      </c>
      <c r="B16" s="104"/>
      <c r="C16" s="80" t="s">
        <v>334</v>
      </c>
      <c r="D16" s="220">
        <v>346105</v>
      </c>
      <c r="F16" s="162" t="s">
        <v>399</v>
      </c>
      <c r="H16" s="257">
        <v>346597.6</v>
      </c>
    </row>
    <row r="17" spans="1:8" ht="12.75">
      <c r="A17" s="206">
        <v>35201</v>
      </c>
      <c r="B17" s="104"/>
      <c r="C17" s="81" t="s">
        <v>335</v>
      </c>
      <c r="D17" s="221">
        <v>612475</v>
      </c>
      <c r="F17" s="163" t="s">
        <v>390</v>
      </c>
      <c r="H17" s="257">
        <v>580374.4</v>
      </c>
    </row>
    <row r="18" spans="1:8" ht="13.5" thickBot="1">
      <c r="A18" s="207" t="s">
        <v>242</v>
      </c>
      <c r="B18" s="106"/>
      <c r="C18" s="83" t="s">
        <v>336</v>
      </c>
      <c r="D18" s="223">
        <v>77000</v>
      </c>
      <c r="F18" s="162" t="s">
        <v>365</v>
      </c>
      <c r="H18" s="258">
        <v>88488.1</v>
      </c>
    </row>
    <row r="19" spans="1:8" s="95" customFormat="1" ht="13.5" thickBot="1">
      <c r="A19" s="204"/>
      <c r="B19" s="152" t="s">
        <v>187</v>
      </c>
      <c r="C19" s="292"/>
      <c r="D19" s="216">
        <f>SUM(D20:D23)</f>
        <v>3000</v>
      </c>
      <c r="E19"/>
      <c r="F19" s="180"/>
      <c r="H19" s="219">
        <f>SUM(H20:H23)</f>
        <v>61943.05</v>
      </c>
    </row>
    <row r="20" spans="1:8" ht="12.75">
      <c r="A20" s="205" t="s">
        <v>445</v>
      </c>
      <c r="B20" s="104"/>
      <c r="C20" s="60" t="s">
        <v>391</v>
      </c>
      <c r="D20" s="289">
        <v>0</v>
      </c>
      <c r="F20" s="162" t="s">
        <v>363</v>
      </c>
      <c r="H20" s="256">
        <v>57541</v>
      </c>
    </row>
    <row r="21" spans="1:8" ht="12.75">
      <c r="A21" s="206" t="s">
        <v>446</v>
      </c>
      <c r="B21" s="104"/>
      <c r="C21" s="80" t="s">
        <v>348</v>
      </c>
      <c r="D21" s="290">
        <v>3000</v>
      </c>
      <c r="H21" s="256">
        <v>3075</v>
      </c>
    </row>
    <row r="22" spans="1:8" s="95" customFormat="1" ht="12.75">
      <c r="A22" s="206">
        <v>3882</v>
      </c>
      <c r="B22" s="104"/>
      <c r="C22" s="80" t="s">
        <v>392</v>
      </c>
      <c r="D22" s="287"/>
      <c r="E22"/>
      <c r="F22" s="125"/>
      <c r="H22" s="257">
        <v>20</v>
      </c>
    </row>
    <row r="23" spans="1:8" s="95" customFormat="1" ht="13.5" thickBot="1">
      <c r="A23" s="207" t="s">
        <v>368</v>
      </c>
      <c r="B23" s="106"/>
      <c r="C23" s="82" t="s">
        <v>393</v>
      </c>
      <c r="D23" s="291"/>
      <c r="E23"/>
      <c r="F23" s="179" t="s">
        <v>427</v>
      </c>
      <c r="H23" s="258">
        <v>1307.05</v>
      </c>
    </row>
    <row r="24" spans="1:8" s="95" customFormat="1" ht="13.5" thickBot="1">
      <c r="A24" s="209"/>
      <c r="B24" s="136" t="s">
        <v>186</v>
      </c>
      <c r="C24" s="137"/>
      <c r="D24" s="224">
        <f>D25+D30</f>
        <v>-2867159</v>
      </c>
      <c r="E24" s="353" t="s">
        <v>460</v>
      </c>
      <c r="F24" s="382"/>
      <c r="H24" s="259">
        <f>H25+H30</f>
        <v>-2722503.16</v>
      </c>
    </row>
    <row r="25" spans="1:8" s="95" customFormat="1" ht="13.5" thickBot="1">
      <c r="A25" s="210"/>
      <c r="B25" s="153" t="s">
        <v>234</v>
      </c>
      <c r="C25" s="154"/>
      <c r="D25" s="224">
        <f>D26+D27+D28+D29</f>
        <v>-247900</v>
      </c>
      <c r="E25"/>
      <c r="F25" s="163"/>
      <c r="H25" s="259">
        <f>H26+H27+H28+H29</f>
        <v>-180981.40999999997</v>
      </c>
    </row>
    <row r="26" spans="1:8" ht="12.75">
      <c r="A26" s="205">
        <v>40</v>
      </c>
      <c r="B26" s="103"/>
      <c r="C26" s="84" t="s">
        <v>185</v>
      </c>
      <c r="D26" s="225"/>
      <c r="H26" s="260">
        <v>0</v>
      </c>
    </row>
    <row r="27" spans="1:8" ht="12.75">
      <c r="A27" s="206">
        <v>413</v>
      </c>
      <c r="B27" s="104"/>
      <c r="C27" s="60" t="s">
        <v>235</v>
      </c>
      <c r="D27" s="226">
        <v>-156689</v>
      </c>
      <c r="H27" s="257">
        <v>-99279.34</v>
      </c>
    </row>
    <row r="28" spans="1:8" ht="12.75">
      <c r="A28" s="206">
        <v>4500</v>
      </c>
      <c r="B28" s="104"/>
      <c r="C28" s="85" t="s">
        <v>236</v>
      </c>
      <c r="D28" s="226">
        <v>-43300</v>
      </c>
      <c r="H28" s="257">
        <v>-46169.4</v>
      </c>
    </row>
    <row r="29" spans="1:8" ht="13.5" thickBot="1">
      <c r="A29" s="211">
        <v>452</v>
      </c>
      <c r="B29" s="108"/>
      <c r="C29" s="61" t="s">
        <v>237</v>
      </c>
      <c r="D29" s="218">
        <v>-47911</v>
      </c>
      <c r="H29" s="256">
        <v>-35532.67</v>
      </c>
    </row>
    <row r="30" spans="1:8" s="95" customFormat="1" ht="13.5" thickBot="1">
      <c r="A30" s="208"/>
      <c r="B30" s="152" t="s">
        <v>184</v>
      </c>
      <c r="C30" s="151"/>
      <c r="D30" s="216">
        <f>D31+D32+D33</f>
        <v>-2619259</v>
      </c>
      <c r="E30"/>
      <c r="F30" s="125"/>
      <c r="H30" s="261">
        <f>H31+H32+H33</f>
        <v>-2541521.75</v>
      </c>
    </row>
    <row r="31" spans="1:8" ht="12.75">
      <c r="A31" s="206">
        <v>50</v>
      </c>
      <c r="B31" s="104"/>
      <c r="C31" s="80" t="s">
        <v>183</v>
      </c>
      <c r="D31" s="227">
        <v>-1646271</v>
      </c>
      <c r="H31" s="262">
        <v>-1536954.95</v>
      </c>
    </row>
    <row r="32" spans="1:8" ht="12.75">
      <c r="A32" s="206">
        <v>55</v>
      </c>
      <c r="B32" s="104"/>
      <c r="C32" s="80" t="s">
        <v>182</v>
      </c>
      <c r="D32" s="226">
        <v>-961669</v>
      </c>
      <c r="H32" s="256">
        <v>-1004246.62</v>
      </c>
    </row>
    <row r="33" spans="1:9" s="95" customFormat="1" ht="13.5" thickBot="1">
      <c r="A33" s="207">
        <v>60</v>
      </c>
      <c r="B33" s="106"/>
      <c r="C33" s="82" t="s">
        <v>181</v>
      </c>
      <c r="D33" s="233">
        <v>-11319</v>
      </c>
      <c r="E33"/>
      <c r="F33" s="163" t="s">
        <v>453</v>
      </c>
      <c r="H33" s="258">
        <v>-320.18</v>
      </c>
      <c r="I33" s="95" t="s">
        <v>435</v>
      </c>
    </row>
    <row r="34" spans="1:8" s="95" customFormat="1" ht="13.5" thickBot="1">
      <c r="A34" s="208"/>
      <c r="B34" s="144" t="s">
        <v>180</v>
      </c>
      <c r="C34" s="145"/>
      <c r="D34" s="229">
        <f>D6+D24</f>
        <v>159879</v>
      </c>
      <c r="E34"/>
      <c r="F34" s="141" t="s">
        <v>350</v>
      </c>
      <c r="H34" s="229">
        <f>H6+H24</f>
        <v>257608.2799999998</v>
      </c>
    </row>
    <row r="35" spans="1:8" s="95" customFormat="1" ht="13.5" thickBot="1">
      <c r="A35" s="208"/>
      <c r="B35" s="138" t="s">
        <v>179</v>
      </c>
      <c r="C35" s="139"/>
      <c r="D35" s="230">
        <f>D36+D37+D38+D39+D40+D41+D42+D43+D44+D45+D46+D47</f>
        <v>-143559</v>
      </c>
      <c r="E35"/>
      <c r="F35" s="166" t="s">
        <v>366</v>
      </c>
      <c r="H35" s="237">
        <f>H36+H37+H38+H39+H40+H41+H42+H43+H44+H45+H46+H47</f>
        <v>-288953.49999999994</v>
      </c>
    </row>
    <row r="36" spans="1:8" s="95" customFormat="1" ht="12.75">
      <c r="A36" s="206">
        <v>381</v>
      </c>
      <c r="B36" s="104"/>
      <c r="C36" s="155" t="s">
        <v>178</v>
      </c>
      <c r="D36" s="218"/>
      <c r="E36"/>
      <c r="F36" s="361"/>
      <c r="H36" s="257">
        <v>35861</v>
      </c>
    </row>
    <row r="37" spans="1:8" ht="12.75">
      <c r="A37" s="206">
        <v>15</v>
      </c>
      <c r="B37" s="104"/>
      <c r="C37" s="155" t="s">
        <v>172</v>
      </c>
      <c r="D37" s="218">
        <v>-139612</v>
      </c>
      <c r="F37" s="297" t="s">
        <v>405</v>
      </c>
      <c r="H37" s="257">
        <v>-318596.79</v>
      </c>
    </row>
    <row r="38" spans="1:8" ht="12.75">
      <c r="A38" s="206">
        <v>3502</v>
      </c>
      <c r="B38" s="104"/>
      <c r="C38" s="155" t="s">
        <v>176</v>
      </c>
      <c r="D38" s="226">
        <v>56473</v>
      </c>
      <c r="G38" s="162" t="s">
        <v>338</v>
      </c>
      <c r="H38" s="257">
        <v>161895.34</v>
      </c>
    </row>
    <row r="39" spans="1:8" ht="12.75">
      <c r="A39" s="206">
        <v>4502</v>
      </c>
      <c r="B39" s="104"/>
      <c r="C39" s="156" t="s">
        <v>170</v>
      </c>
      <c r="D39" s="218">
        <v>-35570</v>
      </c>
      <c r="F39" s="164"/>
      <c r="G39" s="164"/>
      <c r="H39" s="256">
        <v>-16000</v>
      </c>
    </row>
    <row r="40" spans="1:8" ht="12.75">
      <c r="A40" s="231" t="s">
        <v>447</v>
      </c>
      <c r="B40" s="87"/>
      <c r="C40" s="351" t="s">
        <v>175</v>
      </c>
      <c r="D40" s="232"/>
      <c r="F40" s="165"/>
      <c r="G40" s="165" t="s">
        <v>339</v>
      </c>
      <c r="H40" s="263"/>
    </row>
    <row r="41" spans="1:8" ht="12.75">
      <c r="A41" s="231" t="s">
        <v>448</v>
      </c>
      <c r="B41" s="87"/>
      <c r="C41" s="351" t="s">
        <v>169</v>
      </c>
      <c r="D41" s="232"/>
      <c r="F41" s="352" t="s">
        <v>454</v>
      </c>
      <c r="G41" s="165" t="s">
        <v>340</v>
      </c>
      <c r="H41" s="263"/>
    </row>
    <row r="42" spans="1:8" ht="12.75">
      <c r="A42" s="231" t="s">
        <v>449</v>
      </c>
      <c r="B42" s="104"/>
      <c r="C42" s="352" t="s">
        <v>174</v>
      </c>
      <c r="D42" s="232"/>
      <c r="F42" s="164"/>
      <c r="G42" s="164" t="s">
        <v>341</v>
      </c>
      <c r="H42" s="263"/>
    </row>
    <row r="43" spans="1:8" ht="12.75">
      <c r="A43" s="231" t="s">
        <v>450</v>
      </c>
      <c r="B43" s="104"/>
      <c r="C43" s="352" t="s">
        <v>168</v>
      </c>
      <c r="D43" s="232"/>
      <c r="F43" s="352" t="s">
        <v>454</v>
      </c>
      <c r="G43" s="164" t="s">
        <v>342</v>
      </c>
      <c r="H43" s="263">
        <v>-128000</v>
      </c>
    </row>
    <row r="44" spans="1:8" s="95" customFormat="1" ht="12.75">
      <c r="A44" s="206">
        <v>1532</v>
      </c>
      <c r="B44" s="104"/>
      <c r="C44" s="157" t="s">
        <v>173</v>
      </c>
      <c r="D44" s="218"/>
      <c r="E44"/>
      <c r="F44" s="126"/>
      <c r="G44" s="95" t="s">
        <v>395</v>
      </c>
      <c r="H44" s="256"/>
    </row>
    <row r="45" spans="1:8" s="95" customFormat="1" ht="12.75">
      <c r="A45" s="206">
        <v>1531</v>
      </c>
      <c r="B45" s="104"/>
      <c r="C45" s="156" t="s">
        <v>167</v>
      </c>
      <c r="D45" s="232"/>
      <c r="E45"/>
      <c r="F45" s="294" t="s">
        <v>397</v>
      </c>
      <c r="G45" s="95" t="s">
        <v>396</v>
      </c>
      <c r="H45" s="264"/>
    </row>
    <row r="46" spans="1:8" s="95" customFormat="1" ht="12.75">
      <c r="A46" s="212">
        <v>655</v>
      </c>
      <c r="B46" s="87"/>
      <c r="C46" s="155" t="s">
        <v>177</v>
      </c>
      <c r="D46" s="232">
        <v>150</v>
      </c>
      <c r="E46"/>
      <c r="F46" s="143" t="s">
        <v>455</v>
      </c>
      <c r="H46" s="265">
        <v>187.28</v>
      </c>
    </row>
    <row r="47" spans="1:9" s="95" customFormat="1" ht="13.5" thickBot="1">
      <c r="A47" s="207">
        <v>650</v>
      </c>
      <c r="B47" s="106"/>
      <c r="C47" s="158" t="s">
        <v>171</v>
      </c>
      <c r="D47" s="233">
        <v>-25000</v>
      </c>
      <c r="E47"/>
      <c r="F47" s="143" t="s">
        <v>456</v>
      </c>
      <c r="H47" s="266">
        <v>-24300.33</v>
      </c>
      <c r="I47" s="95" t="s">
        <v>434</v>
      </c>
    </row>
    <row r="48" spans="1:8" s="95" customFormat="1" ht="13.5" thickBot="1">
      <c r="A48" s="204"/>
      <c r="B48" s="146" t="s">
        <v>166</v>
      </c>
      <c r="C48" s="147"/>
      <c r="D48" s="234">
        <f>D34+D35</f>
        <v>16320</v>
      </c>
      <c r="E48"/>
      <c r="F48" s="131" t="s">
        <v>362</v>
      </c>
      <c r="G48" s="142">
        <f>E52-E49</f>
        <v>0</v>
      </c>
      <c r="H48" s="235">
        <f>H34+H35</f>
        <v>-31345.220000000147</v>
      </c>
    </row>
    <row r="49" spans="1:8" s="95" customFormat="1" ht="13.5" thickBot="1">
      <c r="A49" s="204"/>
      <c r="B49" s="138" t="s">
        <v>165</v>
      </c>
      <c r="C49" s="139"/>
      <c r="D49" s="236">
        <f>D50+D51</f>
        <v>-163057</v>
      </c>
      <c r="E49"/>
      <c r="F49" s="142"/>
      <c r="H49" s="237">
        <f>H50+H51</f>
        <v>-10756</v>
      </c>
    </row>
    <row r="50" spans="1:8" s="95" customFormat="1" ht="12.75">
      <c r="A50" s="213" t="s">
        <v>451</v>
      </c>
      <c r="B50" s="109"/>
      <c r="C50" s="159" t="s">
        <v>164</v>
      </c>
      <c r="D50" s="232"/>
      <c r="E50"/>
      <c r="F50" s="127" t="s">
        <v>364</v>
      </c>
      <c r="H50" s="267">
        <v>765238</v>
      </c>
    </row>
    <row r="51" spans="1:8" s="95" customFormat="1" ht="13.5" thickBot="1">
      <c r="A51" s="214" t="s">
        <v>452</v>
      </c>
      <c r="B51" s="110"/>
      <c r="C51" s="160" t="s">
        <v>163</v>
      </c>
      <c r="D51" s="238">
        <v>-163057</v>
      </c>
      <c r="E51"/>
      <c r="F51" s="127" t="s">
        <v>343</v>
      </c>
      <c r="H51" s="268">
        <v>-775994</v>
      </c>
    </row>
    <row r="52" spans="1:8" s="95" customFormat="1" ht="13.5" thickBot="1">
      <c r="A52" s="379">
        <v>100</v>
      </c>
      <c r="B52" s="134" t="s">
        <v>162</v>
      </c>
      <c r="C52" s="140"/>
      <c r="D52" s="234">
        <v>-146737</v>
      </c>
      <c r="E52"/>
      <c r="F52"/>
      <c r="H52" s="269">
        <v>-42101.22</v>
      </c>
    </row>
    <row r="53" spans="1:8" ht="27" customHeight="1" thickBot="1">
      <c r="A53" s="204"/>
      <c r="B53" s="474" t="s">
        <v>161</v>
      </c>
      <c r="C53" s="475"/>
      <c r="D53" s="239"/>
      <c r="F53" s="52"/>
      <c r="H53" s="270"/>
    </row>
    <row r="54" spans="1:8" ht="13.5" thickBot="1">
      <c r="A54" s="204"/>
      <c r="B54" s="121"/>
      <c r="C54" s="88"/>
      <c r="D54" s="240"/>
      <c r="F54" s="52"/>
      <c r="H54" s="271"/>
    </row>
    <row r="55" spans="1:8" s="95" customFormat="1" ht="37.5" customHeight="1" thickBot="1">
      <c r="A55" s="204"/>
      <c r="B55" s="472" t="s">
        <v>207</v>
      </c>
      <c r="C55" s="473"/>
      <c r="D55" s="216">
        <f>D56+D63+D64+D68+D85+D91+D98+D105+D129+D145</f>
        <v>3067341</v>
      </c>
      <c r="E55"/>
      <c r="H55" s="224">
        <f>H56+H63+H64+H68+H85+H91+H98+H105+H129+H145</f>
        <v>3209400.2800000003</v>
      </c>
    </row>
    <row r="56" spans="1:8" ht="13.5" thickBot="1">
      <c r="A56" s="111" t="s">
        <v>243</v>
      </c>
      <c r="B56" s="120" t="s">
        <v>160</v>
      </c>
      <c r="C56" s="58"/>
      <c r="D56" s="241">
        <f>SUM(D57:D62)</f>
        <v>337697</v>
      </c>
      <c r="F56" s="52"/>
      <c r="H56" s="272">
        <f>SUM(H57:H62)</f>
        <v>408271.58999999997</v>
      </c>
    </row>
    <row r="57" spans="1:8" ht="12.75">
      <c r="A57" s="112" t="s">
        <v>244</v>
      </c>
      <c r="B57" s="104" t="s">
        <v>159</v>
      </c>
      <c r="C57" s="80"/>
      <c r="D57" s="242">
        <v>30000</v>
      </c>
      <c r="F57" s="52"/>
      <c r="H57" s="273">
        <v>12140.43</v>
      </c>
    </row>
    <row r="58" spans="1:8" ht="12.75">
      <c r="A58" s="112" t="s">
        <v>245</v>
      </c>
      <c r="B58" s="104" t="s">
        <v>158</v>
      </c>
      <c r="C58" s="80"/>
      <c r="D58" s="242">
        <v>236450</v>
      </c>
      <c r="F58" s="52"/>
      <c r="H58" s="273">
        <v>214887.12</v>
      </c>
    </row>
    <row r="59" spans="1:8" ht="12.75">
      <c r="A59" s="112" t="s">
        <v>246</v>
      </c>
      <c r="B59" s="122" t="s">
        <v>157</v>
      </c>
      <c r="C59" s="60"/>
      <c r="D59" s="242">
        <v>11319</v>
      </c>
      <c r="F59" s="52"/>
      <c r="H59" s="274"/>
    </row>
    <row r="60" spans="1:8" ht="12.75">
      <c r="A60" s="112" t="s">
        <v>247</v>
      </c>
      <c r="B60" s="104" t="s">
        <v>156</v>
      </c>
      <c r="C60" s="80"/>
      <c r="D60" s="242">
        <v>23428</v>
      </c>
      <c r="F60" s="52"/>
      <c r="H60" s="273">
        <v>2432.37</v>
      </c>
    </row>
    <row r="61" spans="1:8" ht="12.75">
      <c r="A61" s="112" t="s">
        <v>248</v>
      </c>
      <c r="B61" s="104" t="s">
        <v>155</v>
      </c>
      <c r="C61" s="80"/>
      <c r="D61" s="243">
        <v>25000</v>
      </c>
      <c r="F61" s="52"/>
      <c r="H61" s="275">
        <v>24300.33</v>
      </c>
    </row>
    <row r="62" spans="1:8" ht="13.5" thickBot="1">
      <c r="A62" s="112"/>
      <c r="B62" s="106" t="s">
        <v>154</v>
      </c>
      <c r="C62" s="59"/>
      <c r="D62" s="244">
        <v>11500</v>
      </c>
      <c r="F62" s="293" t="s">
        <v>398</v>
      </c>
      <c r="H62" s="268">
        <v>154511.34</v>
      </c>
    </row>
    <row r="63" spans="1:8" ht="13.5" thickBot="1">
      <c r="A63" s="111" t="s">
        <v>249</v>
      </c>
      <c r="B63" s="120" t="s">
        <v>153</v>
      </c>
      <c r="C63" s="58"/>
      <c r="D63" s="245"/>
      <c r="F63" s="52"/>
      <c r="H63" s="276"/>
    </row>
    <row r="64" spans="1:8" s="95" customFormat="1" ht="13.5" thickBot="1">
      <c r="A64" s="111" t="s">
        <v>250</v>
      </c>
      <c r="B64" s="120" t="s">
        <v>152</v>
      </c>
      <c r="C64" s="89"/>
      <c r="D64" s="241">
        <f>SUM(D65:D67)</f>
        <v>2000</v>
      </c>
      <c r="E64"/>
      <c r="H64" s="277">
        <f>SUM(H65:H67)</f>
        <v>2400</v>
      </c>
    </row>
    <row r="65" spans="1:8" ht="12.75">
      <c r="A65" s="112" t="s">
        <v>251</v>
      </c>
      <c r="B65" s="104" t="s">
        <v>151</v>
      </c>
      <c r="C65" s="86"/>
      <c r="D65" s="242">
        <v>750</v>
      </c>
      <c r="F65" s="52"/>
      <c r="H65" s="273">
        <v>750</v>
      </c>
    </row>
    <row r="66" spans="1:8" ht="12.75">
      <c r="A66" s="112" t="s">
        <v>252</v>
      </c>
      <c r="B66" s="104" t="s">
        <v>150</v>
      </c>
      <c r="C66" s="86"/>
      <c r="D66" s="242">
        <v>1250</v>
      </c>
      <c r="F66" s="52"/>
      <c r="H66" s="273">
        <v>1650</v>
      </c>
    </row>
    <row r="67" spans="1:8" ht="13.5" thickBot="1">
      <c r="A67" s="112"/>
      <c r="B67" s="106" t="s">
        <v>149</v>
      </c>
      <c r="C67" s="57"/>
      <c r="D67" s="244"/>
      <c r="F67" s="52"/>
      <c r="H67" s="268"/>
    </row>
    <row r="68" spans="1:8" ht="13.5" thickBot="1">
      <c r="A68" s="111" t="s">
        <v>253</v>
      </c>
      <c r="B68" s="120" t="s">
        <v>148</v>
      </c>
      <c r="C68" s="89"/>
      <c r="D68" s="241">
        <f>SUM(D69:D84)</f>
        <v>136311</v>
      </c>
      <c r="F68" s="52"/>
      <c r="H68" s="272">
        <f>SUM(H69:H84)</f>
        <v>210313.07</v>
      </c>
    </row>
    <row r="69" spans="1:8" ht="12.75">
      <c r="A69" s="112" t="s">
        <v>254</v>
      </c>
      <c r="B69" s="104" t="s">
        <v>147</v>
      </c>
      <c r="C69" s="86"/>
      <c r="D69" s="246"/>
      <c r="F69" s="52"/>
      <c r="H69" s="278"/>
    </row>
    <row r="70" spans="1:8" s="95" customFormat="1" ht="12.75">
      <c r="A70" s="112" t="s">
        <v>255</v>
      </c>
      <c r="B70" s="104" t="s">
        <v>386</v>
      </c>
      <c r="C70" s="81"/>
      <c r="D70" s="242">
        <v>1500</v>
      </c>
      <c r="E70"/>
      <c r="F70"/>
      <c r="H70" s="273">
        <v>870</v>
      </c>
    </row>
    <row r="71" spans="1:8" ht="12.75">
      <c r="A71" s="112" t="s">
        <v>256</v>
      </c>
      <c r="B71" s="104" t="s">
        <v>146</v>
      </c>
      <c r="C71" s="81"/>
      <c r="D71" s="242"/>
      <c r="F71"/>
      <c r="H71" s="273"/>
    </row>
    <row r="72" spans="1:8" ht="12.75">
      <c r="A72" s="112" t="s">
        <v>257</v>
      </c>
      <c r="B72" s="104" t="s">
        <v>145</v>
      </c>
      <c r="C72" s="81"/>
      <c r="D72" s="242"/>
      <c r="F72"/>
      <c r="H72" s="273"/>
    </row>
    <row r="73" spans="1:8" ht="12.75">
      <c r="A73" s="112" t="s">
        <v>258</v>
      </c>
      <c r="B73" s="104" t="s">
        <v>144</v>
      </c>
      <c r="C73" s="81"/>
      <c r="D73" s="242"/>
      <c r="F73"/>
      <c r="H73" s="273"/>
    </row>
    <row r="74" spans="1:8" ht="12.75">
      <c r="A74" s="112" t="s">
        <v>259</v>
      </c>
      <c r="B74" s="104" t="s">
        <v>143</v>
      </c>
      <c r="C74" s="81"/>
      <c r="D74" s="242"/>
      <c r="F74"/>
      <c r="H74" s="273"/>
    </row>
    <row r="75" spans="1:8" ht="12.75">
      <c r="A75" s="112" t="s">
        <v>260</v>
      </c>
      <c r="B75" s="104" t="s">
        <v>142</v>
      </c>
      <c r="C75" s="81"/>
      <c r="D75" s="242">
        <v>123000</v>
      </c>
      <c r="F75"/>
      <c r="H75" s="273">
        <v>193603.01</v>
      </c>
    </row>
    <row r="76" spans="1:8" ht="12.75">
      <c r="A76" s="112" t="s">
        <v>261</v>
      </c>
      <c r="B76" s="104" t="s">
        <v>387</v>
      </c>
      <c r="C76" s="81"/>
      <c r="D76" s="242"/>
      <c r="F76"/>
      <c r="H76" s="273"/>
    </row>
    <row r="77" spans="1:8" ht="12.75">
      <c r="A77" s="112" t="s">
        <v>262</v>
      </c>
      <c r="B77" s="104" t="s">
        <v>141</v>
      </c>
      <c r="C77" s="81"/>
      <c r="D77" s="242"/>
      <c r="F77"/>
      <c r="H77" s="273"/>
    </row>
    <row r="78" spans="1:8" ht="12.75">
      <c r="A78" s="112" t="s">
        <v>263</v>
      </c>
      <c r="B78" s="104" t="s">
        <v>140</v>
      </c>
      <c r="C78" s="81"/>
      <c r="D78" s="242"/>
      <c r="F78"/>
      <c r="H78" s="273"/>
    </row>
    <row r="79" spans="1:8" ht="12.75">
      <c r="A79" s="112" t="s">
        <v>264</v>
      </c>
      <c r="B79" s="104" t="s">
        <v>139</v>
      </c>
      <c r="C79" s="81"/>
      <c r="D79" s="242"/>
      <c r="F79" s="254"/>
      <c r="H79" s="273"/>
    </row>
    <row r="80" spans="1:8" ht="12.75">
      <c r="A80" s="112" t="s">
        <v>265</v>
      </c>
      <c r="B80" s="104" t="s">
        <v>138</v>
      </c>
      <c r="C80" s="81"/>
      <c r="D80" s="242">
        <v>1000</v>
      </c>
      <c r="F80" s="254"/>
      <c r="H80" s="273">
        <v>1000</v>
      </c>
    </row>
    <row r="81" spans="1:8" ht="12.75">
      <c r="A81" s="112" t="s">
        <v>266</v>
      </c>
      <c r="B81" s="104" t="s">
        <v>137</v>
      </c>
      <c r="C81" s="81"/>
      <c r="D81" s="242">
        <v>3000</v>
      </c>
      <c r="F81" s="52"/>
      <c r="H81" s="273">
        <v>840.06</v>
      </c>
    </row>
    <row r="82" spans="1:8" ht="12.75">
      <c r="A82" s="112" t="s">
        <v>267</v>
      </c>
      <c r="B82" s="104" t="s">
        <v>136</v>
      </c>
      <c r="C82" s="81"/>
      <c r="D82" s="242"/>
      <c r="F82" s="52"/>
      <c r="H82" s="273"/>
    </row>
    <row r="83" spans="1:8" ht="12.75">
      <c r="A83" s="112" t="s">
        <v>268</v>
      </c>
      <c r="B83" s="104" t="s">
        <v>135</v>
      </c>
      <c r="C83" s="81"/>
      <c r="D83" s="242"/>
      <c r="F83" s="52"/>
      <c r="H83" s="273">
        <v>14000</v>
      </c>
    </row>
    <row r="84" spans="1:8" ht="13.5" thickBot="1">
      <c r="A84" s="113"/>
      <c r="B84" s="104" t="s">
        <v>134</v>
      </c>
      <c r="C84" s="81"/>
      <c r="D84" s="247">
        <v>7811</v>
      </c>
      <c r="F84" s="52"/>
      <c r="H84" s="273"/>
    </row>
    <row r="85" spans="1:8" ht="13.5" thickBot="1">
      <c r="A85" s="111" t="s">
        <v>269</v>
      </c>
      <c r="B85" s="120" t="s">
        <v>133</v>
      </c>
      <c r="C85" s="374"/>
      <c r="D85" s="241">
        <f>SUM(D86:D90)</f>
        <v>135415</v>
      </c>
      <c r="F85" s="52"/>
      <c r="H85" s="277">
        <f>SUM(H86:H90)</f>
        <v>152427.87</v>
      </c>
    </row>
    <row r="86" spans="1:8" ht="12.75">
      <c r="A86" s="112" t="s">
        <v>270</v>
      </c>
      <c r="B86" s="104" t="s">
        <v>132</v>
      </c>
      <c r="C86" s="81"/>
      <c r="D86" s="242">
        <v>4700</v>
      </c>
      <c r="F86" s="52"/>
      <c r="H86" s="273">
        <v>3237.84</v>
      </c>
    </row>
    <row r="87" spans="1:8" ht="12.75">
      <c r="A87" s="112" t="s">
        <v>271</v>
      </c>
      <c r="B87" s="104" t="s">
        <v>131</v>
      </c>
      <c r="C87" s="81"/>
      <c r="D87" s="242"/>
      <c r="F87" s="52"/>
      <c r="H87" s="273"/>
    </row>
    <row r="88" spans="1:8" ht="12.75">
      <c r="A88" s="112" t="s">
        <v>272</v>
      </c>
      <c r="B88" s="104" t="s">
        <v>130</v>
      </c>
      <c r="C88" s="81"/>
      <c r="D88" s="242"/>
      <c r="F88" s="52"/>
      <c r="H88" s="273"/>
    </row>
    <row r="89" spans="1:8" ht="12.75">
      <c r="A89" s="112" t="s">
        <v>273</v>
      </c>
      <c r="B89" s="87" t="s">
        <v>129</v>
      </c>
      <c r="C89" s="81"/>
      <c r="D89" s="242">
        <v>128715</v>
      </c>
      <c r="F89" s="52"/>
      <c r="H89" s="273">
        <v>147580.03</v>
      </c>
    </row>
    <row r="90" spans="1:8" ht="13.5" thickBot="1">
      <c r="A90" s="112"/>
      <c r="B90" s="106" t="s">
        <v>128</v>
      </c>
      <c r="C90" s="375"/>
      <c r="D90" s="244">
        <v>2000</v>
      </c>
      <c r="F90" s="52"/>
      <c r="H90" s="268">
        <v>1610</v>
      </c>
    </row>
    <row r="91" spans="1:8" ht="13.5" thickBot="1">
      <c r="A91" s="111" t="s">
        <v>274</v>
      </c>
      <c r="B91" s="120" t="s">
        <v>127</v>
      </c>
      <c r="C91" s="374"/>
      <c r="D91" s="241">
        <f>SUM(D92:D97)</f>
        <v>104870</v>
      </c>
      <c r="F91" s="52"/>
      <c r="H91" s="272">
        <f>SUM(H92:H97)</f>
        <v>64060.22</v>
      </c>
    </row>
    <row r="92" spans="1:8" ht="12.75">
      <c r="A92" s="112" t="s">
        <v>275</v>
      </c>
      <c r="B92" s="104" t="s">
        <v>126</v>
      </c>
      <c r="C92" s="81"/>
      <c r="D92" s="242"/>
      <c r="F92" s="52"/>
      <c r="H92" s="273"/>
    </row>
    <row r="93" spans="1:8" ht="12.75">
      <c r="A93" s="112" t="s">
        <v>276</v>
      </c>
      <c r="B93" s="104" t="s">
        <v>125</v>
      </c>
      <c r="C93" s="81"/>
      <c r="D93" s="242"/>
      <c r="F93" s="52"/>
      <c r="H93" s="273"/>
    </row>
    <row r="94" spans="1:8" ht="12.75">
      <c r="A94" s="112" t="s">
        <v>277</v>
      </c>
      <c r="B94" s="104" t="s">
        <v>124</v>
      </c>
      <c r="C94" s="81"/>
      <c r="D94" s="242">
        <v>35570</v>
      </c>
      <c r="F94" s="52"/>
      <c r="H94" s="273"/>
    </row>
    <row r="95" spans="1:8" ht="12.75">
      <c r="A95" s="112" t="s">
        <v>278</v>
      </c>
      <c r="B95" s="104" t="s">
        <v>123</v>
      </c>
      <c r="C95" s="81"/>
      <c r="D95" s="242">
        <v>65000</v>
      </c>
      <c r="F95" s="52"/>
      <c r="H95" s="273">
        <v>55444.01</v>
      </c>
    </row>
    <row r="96" spans="1:8" ht="12.75">
      <c r="A96" s="112" t="s">
        <v>279</v>
      </c>
      <c r="B96" s="104" t="s">
        <v>122</v>
      </c>
      <c r="C96" s="81"/>
      <c r="D96" s="242">
        <v>4300</v>
      </c>
      <c r="F96"/>
      <c r="H96" s="273">
        <v>8616.21</v>
      </c>
    </row>
    <row r="97" spans="1:8" ht="13.5" thickBot="1">
      <c r="A97" s="112"/>
      <c r="B97" s="106" t="s">
        <v>121</v>
      </c>
      <c r="C97" s="376"/>
      <c r="D97" s="242"/>
      <c r="F97" s="52"/>
      <c r="H97" s="273"/>
    </row>
    <row r="98" spans="1:8" ht="13.5" thickBot="1">
      <c r="A98" s="111" t="s">
        <v>280</v>
      </c>
      <c r="B98" s="120" t="s">
        <v>120</v>
      </c>
      <c r="C98" s="374"/>
      <c r="D98" s="241">
        <f>SUM(D99:D104)</f>
        <v>600</v>
      </c>
      <c r="F98" s="52"/>
      <c r="H98" s="272">
        <f>SUM(H99:H104)</f>
        <v>205.64</v>
      </c>
    </row>
    <row r="99" spans="1:8" ht="12.75">
      <c r="A99" s="112" t="s">
        <v>281</v>
      </c>
      <c r="B99" s="104" t="s">
        <v>119</v>
      </c>
      <c r="C99" s="81"/>
      <c r="D99" s="242"/>
      <c r="F99"/>
      <c r="H99" s="273"/>
    </row>
    <row r="100" spans="1:8" ht="12.75">
      <c r="A100" s="112" t="s">
        <v>282</v>
      </c>
      <c r="B100" s="104" t="s">
        <v>118</v>
      </c>
      <c r="C100" s="81"/>
      <c r="D100" s="242"/>
      <c r="F100"/>
      <c r="H100" s="273"/>
    </row>
    <row r="101" spans="1:8" ht="12.75">
      <c r="A101" s="112" t="s">
        <v>283</v>
      </c>
      <c r="B101" s="104" t="s">
        <v>117</v>
      </c>
      <c r="C101" s="81"/>
      <c r="D101" s="242"/>
      <c r="F101"/>
      <c r="H101" s="273"/>
    </row>
    <row r="102" spans="1:8" ht="12.75">
      <c r="A102" s="112" t="s">
        <v>284</v>
      </c>
      <c r="B102" s="104" t="s">
        <v>116</v>
      </c>
      <c r="C102" s="81"/>
      <c r="D102" s="242"/>
      <c r="F102"/>
      <c r="H102" s="273"/>
    </row>
    <row r="103" spans="1:8" ht="12.75">
      <c r="A103" s="112" t="s">
        <v>285</v>
      </c>
      <c r="B103" s="104" t="s">
        <v>115</v>
      </c>
      <c r="C103" s="81"/>
      <c r="D103" s="242">
        <v>600</v>
      </c>
      <c r="F103"/>
      <c r="H103" s="273">
        <v>205.64</v>
      </c>
    </row>
    <row r="104" spans="1:8" ht="13.5" thickBot="1">
      <c r="A104" s="114"/>
      <c r="B104" s="106" t="s">
        <v>114</v>
      </c>
      <c r="C104" s="83"/>
      <c r="D104" s="244"/>
      <c r="F104"/>
      <c r="H104" s="268"/>
    </row>
    <row r="105" spans="1:8" ht="13.5" thickBot="1">
      <c r="A105" s="111" t="s">
        <v>286</v>
      </c>
      <c r="B105" s="120" t="s">
        <v>113</v>
      </c>
      <c r="C105" s="374"/>
      <c r="D105" s="241">
        <f>SUM(D106:D128)</f>
        <v>505760</v>
      </c>
      <c r="F105"/>
      <c r="H105" s="272">
        <f>SUM(H106:H128)</f>
        <v>606744.86</v>
      </c>
    </row>
    <row r="106" spans="1:8" ht="12.75">
      <c r="A106" s="112" t="s">
        <v>287</v>
      </c>
      <c r="B106" s="104" t="s">
        <v>388</v>
      </c>
      <c r="C106" s="81"/>
      <c r="D106" s="242">
        <v>47500</v>
      </c>
      <c r="F106"/>
      <c r="H106" s="273">
        <v>42999.74</v>
      </c>
    </row>
    <row r="107" spans="1:8" ht="12.75">
      <c r="A107" s="112" t="s">
        <v>288</v>
      </c>
      <c r="B107" s="104" t="s">
        <v>389</v>
      </c>
      <c r="C107" s="81"/>
      <c r="D107" s="242"/>
      <c r="F107"/>
      <c r="H107" s="273"/>
    </row>
    <row r="108" spans="1:8" ht="12.75">
      <c r="A108" s="112" t="s">
        <v>289</v>
      </c>
      <c r="B108" s="104" t="s">
        <v>112</v>
      </c>
      <c r="C108" s="81"/>
      <c r="D108" s="242">
        <v>133150</v>
      </c>
      <c r="F108"/>
      <c r="H108" s="273">
        <v>130562.99</v>
      </c>
    </row>
    <row r="109" spans="1:8" ht="12.75">
      <c r="A109" s="112" t="s">
        <v>290</v>
      </c>
      <c r="B109" s="104" t="s">
        <v>111</v>
      </c>
      <c r="C109" s="81"/>
      <c r="D109" s="242"/>
      <c r="F109"/>
      <c r="H109" s="273"/>
    </row>
    <row r="110" spans="1:8" ht="12.75">
      <c r="A110" s="112" t="s">
        <v>291</v>
      </c>
      <c r="B110" s="122" t="s">
        <v>110</v>
      </c>
      <c r="C110" s="377"/>
      <c r="D110" s="242">
        <v>58000</v>
      </c>
      <c r="F110"/>
      <c r="H110" s="273">
        <v>61834.91</v>
      </c>
    </row>
    <row r="111" spans="1:8" ht="12.75">
      <c r="A111" s="112" t="s">
        <v>292</v>
      </c>
      <c r="B111" s="104" t="s">
        <v>109</v>
      </c>
      <c r="C111" s="81"/>
      <c r="D111" s="242"/>
      <c r="F111"/>
      <c r="H111" s="273"/>
    </row>
    <row r="112" spans="1:8" ht="12.75">
      <c r="A112" s="112" t="s">
        <v>293</v>
      </c>
      <c r="B112" s="104" t="s">
        <v>108</v>
      </c>
      <c r="C112" s="81"/>
      <c r="D112" s="242">
        <v>6000</v>
      </c>
      <c r="F112"/>
      <c r="H112" s="273">
        <v>5544.41</v>
      </c>
    </row>
    <row r="113" spans="1:8" ht="12.75">
      <c r="A113" s="112" t="s">
        <v>294</v>
      </c>
      <c r="B113" s="104" t="s">
        <v>107</v>
      </c>
      <c r="C113" s="81"/>
      <c r="D113" s="242">
        <v>47300</v>
      </c>
      <c r="F113"/>
      <c r="H113" s="273">
        <v>43530.37</v>
      </c>
    </row>
    <row r="114" spans="1:8" ht="12.75">
      <c r="A114" s="112" t="s">
        <v>295</v>
      </c>
      <c r="B114" s="104" t="s">
        <v>106</v>
      </c>
      <c r="C114" s="81"/>
      <c r="D114" s="242">
        <v>176540</v>
      </c>
      <c r="F114"/>
      <c r="H114" s="273">
        <v>289701.04</v>
      </c>
    </row>
    <row r="115" spans="1:8" ht="12.75">
      <c r="A115" s="112" t="s">
        <v>296</v>
      </c>
      <c r="B115" s="104" t="s">
        <v>105</v>
      </c>
      <c r="C115" s="81"/>
      <c r="D115" s="242">
        <v>500</v>
      </c>
      <c r="F115"/>
      <c r="H115" s="273">
        <v>500</v>
      </c>
    </row>
    <row r="116" spans="1:8" ht="12.75">
      <c r="A116" s="453" t="s">
        <v>475</v>
      </c>
      <c r="B116" s="104" t="s">
        <v>104</v>
      </c>
      <c r="C116" s="81"/>
      <c r="D116" s="242"/>
      <c r="E116" s="353" t="s">
        <v>482</v>
      </c>
      <c r="F116"/>
      <c r="H116" s="273"/>
    </row>
    <row r="117" spans="1:8" ht="12.75">
      <c r="A117" s="453" t="s">
        <v>476</v>
      </c>
      <c r="B117" s="104" t="s">
        <v>103</v>
      </c>
      <c r="C117" s="81"/>
      <c r="D117" s="242"/>
      <c r="E117" s="353" t="s">
        <v>482</v>
      </c>
      <c r="F117" s="52"/>
      <c r="H117" s="273"/>
    </row>
    <row r="118" spans="1:8" ht="12.75">
      <c r="A118" s="453" t="s">
        <v>477</v>
      </c>
      <c r="B118" s="104" t="s">
        <v>102</v>
      </c>
      <c r="C118" s="81"/>
      <c r="D118" s="242"/>
      <c r="E118" s="353" t="s">
        <v>482</v>
      </c>
      <c r="F118" s="52"/>
      <c r="H118" s="273"/>
    </row>
    <row r="119" spans="1:8" ht="12.75">
      <c r="A119" s="112" t="s">
        <v>297</v>
      </c>
      <c r="B119" s="104" t="s">
        <v>101</v>
      </c>
      <c r="C119" s="81"/>
      <c r="D119" s="242"/>
      <c r="F119" s="52"/>
      <c r="H119" s="273"/>
    </row>
    <row r="120" spans="1:8" ht="12.75">
      <c r="A120" s="112" t="s">
        <v>298</v>
      </c>
      <c r="B120" s="104" t="s">
        <v>100</v>
      </c>
      <c r="C120" s="81"/>
      <c r="D120" s="242">
        <v>3000</v>
      </c>
      <c r="F120" s="52"/>
      <c r="H120" s="273">
        <v>2281.13</v>
      </c>
    </row>
    <row r="121" spans="1:8" ht="12.75">
      <c r="A121" s="112" t="s">
        <v>299</v>
      </c>
      <c r="B121" s="104" t="s">
        <v>99</v>
      </c>
      <c r="C121" s="81"/>
      <c r="D121" s="242">
        <v>21000</v>
      </c>
      <c r="F121" s="52"/>
      <c r="H121" s="273">
        <v>17230.3</v>
      </c>
    </row>
    <row r="122" spans="1:8" ht="12.75">
      <c r="A122" s="112" t="s">
        <v>300</v>
      </c>
      <c r="B122" s="104" t="s">
        <v>98</v>
      </c>
      <c r="C122" s="81"/>
      <c r="D122" s="242"/>
      <c r="F122" s="52"/>
      <c r="H122" s="273"/>
    </row>
    <row r="123" spans="1:8" ht="12.75">
      <c r="A123" s="112" t="s">
        <v>301</v>
      </c>
      <c r="B123" s="104" t="s">
        <v>97</v>
      </c>
      <c r="C123" s="81"/>
      <c r="D123" s="242"/>
      <c r="F123" s="52"/>
      <c r="H123" s="273"/>
    </row>
    <row r="124" spans="1:8" ht="12.75">
      <c r="A124" s="112" t="s">
        <v>302</v>
      </c>
      <c r="B124" s="122" t="s">
        <v>96</v>
      </c>
      <c r="C124" s="377"/>
      <c r="D124" s="242"/>
      <c r="F124" s="52"/>
      <c r="H124" s="273"/>
    </row>
    <row r="125" spans="1:8" ht="12.75">
      <c r="A125" s="112" t="s">
        <v>303</v>
      </c>
      <c r="B125" s="104" t="s">
        <v>95</v>
      </c>
      <c r="C125" s="81"/>
      <c r="D125" s="242">
        <v>12170</v>
      </c>
      <c r="F125" s="52"/>
      <c r="H125" s="273">
        <v>12048.97</v>
      </c>
    </row>
    <row r="126" spans="1:8" ht="12.75">
      <c r="A126" s="112" t="s">
        <v>304</v>
      </c>
      <c r="B126" s="104" t="s">
        <v>94</v>
      </c>
      <c r="C126" s="81"/>
      <c r="D126" s="242"/>
      <c r="F126" s="52"/>
      <c r="H126" s="273"/>
    </row>
    <row r="127" spans="1:8" ht="12.75">
      <c r="A127" s="112" t="s">
        <v>305</v>
      </c>
      <c r="B127" s="104" t="s">
        <v>93</v>
      </c>
      <c r="C127" s="81"/>
      <c r="D127" s="242">
        <v>600</v>
      </c>
      <c r="F127" s="52"/>
      <c r="H127" s="273">
        <v>511</v>
      </c>
    </row>
    <row r="128" spans="1:8" ht="13.5" thickBot="1">
      <c r="A128" s="112"/>
      <c r="B128" s="106" t="s">
        <v>92</v>
      </c>
      <c r="C128" s="83"/>
      <c r="D128" s="244"/>
      <c r="F128" s="52"/>
      <c r="H128" s="268"/>
    </row>
    <row r="129" spans="1:8" ht="13.5" thickBot="1">
      <c r="A129" s="111" t="s">
        <v>306</v>
      </c>
      <c r="B129" s="455" t="s">
        <v>479</v>
      </c>
      <c r="C129" s="456"/>
      <c r="D129" s="241">
        <f>SUM(D130:D144)</f>
        <v>1505651</v>
      </c>
      <c r="E129" s="457" t="s">
        <v>481</v>
      </c>
      <c r="F129" s="458"/>
      <c r="H129" s="277">
        <f>SUM(H130:H144)</f>
        <v>1489858.5500000003</v>
      </c>
    </row>
    <row r="130" spans="1:8" ht="24">
      <c r="A130" s="451" t="s">
        <v>307</v>
      </c>
      <c r="B130" s="452" t="s">
        <v>443</v>
      </c>
      <c r="C130" s="81"/>
      <c r="D130" s="242">
        <v>349000</v>
      </c>
      <c r="F130" s="52"/>
      <c r="H130" s="273">
        <v>331656.84</v>
      </c>
    </row>
    <row r="131" spans="1:8" ht="12.75">
      <c r="A131" s="451" t="s">
        <v>308</v>
      </c>
      <c r="B131" s="452" t="s">
        <v>90</v>
      </c>
      <c r="C131" s="377"/>
      <c r="D131" s="242"/>
      <c r="E131" s="6"/>
      <c r="F131" s="52"/>
      <c r="H131" s="273"/>
    </row>
    <row r="132" spans="1:8" ht="12.75">
      <c r="A132" s="451" t="s">
        <v>309</v>
      </c>
      <c r="B132" s="454" t="s">
        <v>89</v>
      </c>
      <c r="C132" s="378"/>
      <c r="D132" s="242"/>
      <c r="E132" s="353" t="s">
        <v>478</v>
      </c>
      <c r="F132" s="381"/>
      <c r="H132" s="273"/>
    </row>
    <row r="133" spans="1:8" ht="12.75">
      <c r="A133" s="451" t="s">
        <v>310</v>
      </c>
      <c r="B133" s="452" t="s">
        <v>88</v>
      </c>
      <c r="C133" s="377"/>
      <c r="D133" s="242">
        <v>9000</v>
      </c>
      <c r="F133" s="52"/>
      <c r="H133" s="273">
        <v>8832.86</v>
      </c>
    </row>
    <row r="134" spans="1:8" ht="12.75">
      <c r="A134" s="451" t="s">
        <v>311</v>
      </c>
      <c r="B134" s="452" t="s">
        <v>87</v>
      </c>
      <c r="C134" s="377"/>
      <c r="D134" s="242">
        <v>1001501</v>
      </c>
      <c r="F134" s="52"/>
      <c r="H134" s="273">
        <v>1006944.58</v>
      </c>
    </row>
    <row r="135" spans="1:8" ht="12.75">
      <c r="A135" s="451" t="s">
        <v>312</v>
      </c>
      <c r="B135" s="452" t="s">
        <v>86</v>
      </c>
      <c r="C135" s="81"/>
      <c r="D135" s="242">
        <v>1500</v>
      </c>
      <c r="F135" s="52"/>
      <c r="H135" s="273">
        <v>1494.57</v>
      </c>
    </row>
    <row r="136" spans="1:8" ht="12.75">
      <c r="A136" s="451" t="s">
        <v>313</v>
      </c>
      <c r="B136" s="452" t="s">
        <v>85</v>
      </c>
      <c r="C136" s="81"/>
      <c r="D136" s="242"/>
      <c r="F136" s="52"/>
      <c r="H136" s="273"/>
    </row>
    <row r="137" spans="1:8" ht="12.75">
      <c r="A137" s="451" t="s">
        <v>314</v>
      </c>
      <c r="B137" s="452" t="s">
        <v>84</v>
      </c>
      <c r="C137" s="81"/>
      <c r="D137" s="242"/>
      <c r="F137" s="52"/>
      <c r="H137" s="273"/>
    </row>
    <row r="138" spans="1:8" ht="12.75">
      <c r="A138" s="451" t="s">
        <v>315</v>
      </c>
      <c r="B138" s="452" t="s">
        <v>468</v>
      </c>
      <c r="C138" s="81"/>
      <c r="D138" s="242"/>
      <c r="F138" s="52"/>
      <c r="H138" s="273"/>
    </row>
    <row r="139" spans="1:8" ht="12.75">
      <c r="A139" s="451" t="s">
        <v>316</v>
      </c>
      <c r="B139" s="452" t="s">
        <v>469</v>
      </c>
      <c r="C139" s="81"/>
      <c r="D139" s="242">
        <v>43000</v>
      </c>
      <c r="F139" s="52"/>
      <c r="H139" s="273">
        <v>44109.1</v>
      </c>
    </row>
    <row r="140" spans="1:8" ht="12.75">
      <c r="A140" s="451" t="s">
        <v>317</v>
      </c>
      <c r="B140" s="452" t="s">
        <v>470</v>
      </c>
      <c r="C140" s="81"/>
      <c r="D140" s="242">
        <v>92650</v>
      </c>
      <c r="F140" s="52"/>
      <c r="H140" s="273">
        <v>90953.33</v>
      </c>
    </row>
    <row r="141" spans="1:8" ht="12.75">
      <c r="A141" s="451" t="s">
        <v>473</v>
      </c>
      <c r="B141" s="452" t="s">
        <v>471</v>
      </c>
      <c r="C141" s="81"/>
      <c r="D141" s="242"/>
      <c r="F141" s="52"/>
      <c r="H141" s="273"/>
    </row>
    <row r="142" spans="1:8" ht="12.75">
      <c r="A142" s="451" t="s">
        <v>474</v>
      </c>
      <c r="B142" s="452" t="s">
        <v>472</v>
      </c>
      <c r="C142" s="377"/>
      <c r="D142" s="242"/>
      <c r="F142" s="52"/>
      <c r="H142" s="273"/>
    </row>
    <row r="143" spans="1:8" ht="12.75">
      <c r="A143" s="451" t="s">
        <v>318</v>
      </c>
      <c r="B143" s="452" t="s">
        <v>83</v>
      </c>
      <c r="C143" s="377"/>
      <c r="D143" s="242">
        <v>9000</v>
      </c>
      <c r="F143" s="52"/>
      <c r="H143" s="273">
        <v>5867.27</v>
      </c>
    </row>
    <row r="144" spans="1:8" ht="13.5" thickBot="1">
      <c r="A144" s="451"/>
      <c r="B144" s="106" t="s">
        <v>82</v>
      </c>
      <c r="C144" s="375"/>
      <c r="D144" s="248"/>
      <c r="F144"/>
      <c r="H144" s="268"/>
    </row>
    <row r="145" spans="1:8" ht="13.5" thickBot="1">
      <c r="A145" s="111" t="s">
        <v>319</v>
      </c>
      <c r="B145" s="120" t="s">
        <v>81</v>
      </c>
      <c r="C145" s="374"/>
      <c r="D145" s="241">
        <f>SUM(D146:D160)</f>
        <v>339037</v>
      </c>
      <c r="F145" s="52"/>
      <c r="H145" s="272">
        <f>SUM(H146:H160)</f>
        <v>275118.48000000004</v>
      </c>
    </row>
    <row r="146" spans="1:8" ht="12.75">
      <c r="A146" s="112" t="s">
        <v>320</v>
      </c>
      <c r="B146" s="122" t="s">
        <v>80</v>
      </c>
      <c r="C146" s="377"/>
      <c r="D146" s="242">
        <v>16027</v>
      </c>
      <c r="F146" s="52"/>
      <c r="H146" s="273"/>
    </row>
    <row r="147" spans="1:8" ht="12.75">
      <c r="A147" s="112" t="s">
        <v>321</v>
      </c>
      <c r="B147" s="104" t="s">
        <v>79</v>
      </c>
      <c r="C147" s="81"/>
      <c r="D147" s="242"/>
      <c r="F147" s="52"/>
      <c r="H147" s="273"/>
    </row>
    <row r="148" spans="1:8" ht="12.75">
      <c r="A148" s="112" t="s">
        <v>322</v>
      </c>
      <c r="B148" s="104" t="s">
        <v>78</v>
      </c>
      <c r="C148" s="81"/>
      <c r="D148" s="242"/>
      <c r="F148" s="52"/>
      <c r="H148" s="273">
        <v>12076.17</v>
      </c>
    </row>
    <row r="149" spans="1:8" ht="12.75">
      <c r="A149" s="112" t="s">
        <v>323</v>
      </c>
      <c r="B149" s="104" t="s">
        <v>77</v>
      </c>
      <c r="C149" s="81"/>
      <c r="D149" s="242">
        <v>192768</v>
      </c>
      <c r="F149" s="52"/>
      <c r="H149" s="273">
        <v>179392.37</v>
      </c>
    </row>
    <row r="150" spans="1:8" ht="12.75">
      <c r="A150" s="112" t="s">
        <v>324</v>
      </c>
      <c r="B150" s="104" t="s">
        <v>76</v>
      </c>
      <c r="C150" s="81"/>
      <c r="D150" s="242">
        <v>2000</v>
      </c>
      <c r="F150" s="52"/>
      <c r="H150" s="273">
        <v>1948.69</v>
      </c>
    </row>
    <row r="151" spans="1:8" ht="12.75">
      <c r="A151" s="112" t="s">
        <v>325</v>
      </c>
      <c r="B151" s="122" t="s">
        <v>75</v>
      </c>
      <c r="C151" s="377"/>
      <c r="D151" s="242">
        <v>8000</v>
      </c>
      <c r="F151" s="52"/>
      <c r="H151" s="273">
        <v>7168.76</v>
      </c>
    </row>
    <row r="152" spans="1:8" ht="12.75">
      <c r="A152" s="112" t="s">
        <v>326</v>
      </c>
      <c r="B152" s="104" t="s">
        <v>74</v>
      </c>
      <c r="C152" s="81"/>
      <c r="D152" s="242"/>
      <c r="F152"/>
      <c r="H152" s="273"/>
    </row>
    <row r="153" spans="1:8" ht="12.75">
      <c r="A153" s="112" t="s">
        <v>327</v>
      </c>
      <c r="B153" s="104" t="s">
        <v>73</v>
      </c>
      <c r="C153" s="86"/>
      <c r="D153" s="242">
        <v>54160</v>
      </c>
      <c r="F153" s="52"/>
      <c r="H153" s="273">
        <v>20589.3</v>
      </c>
    </row>
    <row r="154" spans="1:8" ht="12.75">
      <c r="A154" s="112" t="s">
        <v>328</v>
      </c>
      <c r="B154" s="104" t="s">
        <v>72</v>
      </c>
      <c r="C154" s="86"/>
      <c r="D154" s="242"/>
      <c r="F154" s="52"/>
      <c r="H154" s="273"/>
    </row>
    <row r="155" spans="1:8" ht="12.75">
      <c r="A155" s="112" t="s">
        <v>329</v>
      </c>
      <c r="B155" s="104" t="s">
        <v>71</v>
      </c>
      <c r="C155" s="86"/>
      <c r="D155" s="242"/>
      <c r="F155" s="52"/>
      <c r="H155" s="273"/>
    </row>
    <row r="156" spans="1:8" ht="12.75">
      <c r="A156" s="112" t="s">
        <v>330</v>
      </c>
      <c r="B156" s="104" t="s">
        <v>70</v>
      </c>
      <c r="C156" s="86"/>
      <c r="D156" s="242"/>
      <c r="F156" s="52"/>
      <c r="H156" s="273"/>
    </row>
    <row r="157" spans="1:8" ht="12.75">
      <c r="A157" s="112" t="s">
        <v>331</v>
      </c>
      <c r="B157" s="117" t="s">
        <v>69</v>
      </c>
      <c r="C157" s="86"/>
      <c r="D157" s="243">
        <v>48082</v>
      </c>
      <c r="F157" s="52"/>
      <c r="H157" s="275">
        <v>40338.38</v>
      </c>
    </row>
    <row r="158" spans="1:8" ht="12.75">
      <c r="A158" s="112" t="s">
        <v>332</v>
      </c>
      <c r="B158" s="104" t="s">
        <v>68</v>
      </c>
      <c r="C158" s="86"/>
      <c r="D158" s="242">
        <v>18000</v>
      </c>
      <c r="F158" s="52"/>
      <c r="H158" s="273">
        <v>13604.81</v>
      </c>
    </row>
    <row r="159" spans="1:8" ht="12.75">
      <c r="A159" s="112" t="s">
        <v>333</v>
      </c>
      <c r="B159" s="104" t="s">
        <v>67</v>
      </c>
      <c r="C159" s="86"/>
      <c r="D159" s="242"/>
      <c r="F159" s="52"/>
      <c r="H159" s="273"/>
    </row>
    <row r="160" spans="1:8" ht="13.5" thickBot="1">
      <c r="A160" s="115"/>
      <c r="B160" s="104" t="s">
        <v>66</v>
      </c>
      <c r="C160" s="86"/>
      <c r="D160" s="242"/>
      <c r="F160" s="52"/>
      <c r="H160" s="273"/>
    </row>
    <row r="161" spans="1:8" ht="13.5" thickBot="1">
      <c r="A161" s="116"/>
      <c r="B161" s="123"/>
      <c r="C161" s="90"/>
      <c r="D161" s="249"/>
      <c r="F161" s="470"/>
      <c r="H161" s="273"/>
    </row>
    <row r="162" spans="1:8" ht="22.5" thickBot="1">
      <c r="A162" s="102"/>
      <c r="B162" s="56" t="s">
        <v>65</v>
      </c>
      <c r="C162" s="56"/>
      <c r="D162" s="55" t="s">
        <v>64</v>
      </c>
      <c r="F162" s="471"/>
      <c r="H162" s="55" t="s">
        <v>64</v>
      </c>
    </row>
    <row r="163" spans="1:8" ht="12.75">
      <c r="A163" s="107"/>
      <c r="B163" s="70" t="s">
        <v>63</v>
      </c>
      <c r="C163" s="91"/>
      <c r="D163" s="356">
        <f>H163+D49</f>
        <v>1583093</v>
      </c>
      <c r="E163" s="6" t="s">
        <v>429</v>
      </c>
      <c r="F163" s="356" t="s">
        <v>430</v>
      </c>
      <c r="H163" s="228">
        <v>1746150</v>
      </c>
    </row>
    <row r="164" spans="1:8" ht="23.25" thickBot="1">
      <c r="A164" s="107"/>
      <c r="B164" s="54"/>
      <c r="C164" s="18" t="s">
        <v>457</v>
      </c>
      <c r="D164" s="226"/>
      <c r="F164" s="52"/>
      <c r="H164" s="222"/>
    </row>
    <row r="165" spans="1:8" ht="13.5" thickBot="1">
      <c r="A165" s="105"/>
      <c r="B165" s="92" t="s">
        <v>349</v>
      </c>
      <c r="C165" s="93"/>
      <c r="D165" s="357">
        <f>H165+D52</f>
        <v>64384.94</v>
      </c>
      <c r="E165" s="6" t="s">
        <v>429</v>
      </c>
      <c r="F165" s="356" t="s">
        <v>430</v>
      </c>
      <c r="H165" s="250">
        <v>211121.94</v>
      </c>
    </row>
    <row r="166" spans="1:8" ht="12.75">
      <c r="A166" s="118" t="s">
        <v>62</v>
      </c>
      <c r="B166" s="94"/>
      <c r="D166" s="251"/>
      <c r="F166" s="52"/>
      <c r="H166" s="251"/>
    </row>
    <row r="167" spans="1:8" ht="12.75">
      <c r="A167" s="118" t="s">
        <v>61</v>
      </c>
      <c r="B167" s="94"/>
      <c r="D167" s="251"/>
      <c r="F167" s="52"/>
      <c r="H167" s="251"/>
    </row>
    <row r="168" spans="1:8" ht="12.75">
      <c r="A168" s="141" t="s">
        <v>56</v>
      </c>
      <c r="B168" s="53"/>
      <c r="D168" s="252"/>
      <c r="F168" s="141"/>
      <c r="H168" s="253"/>
    </row>
    <row r="169" spans="1:8" s="95" customFormat="1" ht="12.75">
      <c r="A169" s="200" t="s">
        <v>204</v>
      </c>
      <c r="D169" s="281">
        <f>D48+D49-D52+D53</f>
        <v>0</v>
      </c>
      <c r="E169"/>
      <c r="H169" s="281">
        <f>H48+H49-H52+H53</f>
        <v>-1.4551915228366852E-10</v>
      </c>
    </row>
    <row r="170" spans="1:8" s="95" customFormat="1" ht="12.75">
      <c r="A170" s="282"/>
      <c r="B170"/>
      <c r="C170"/>
      <c r="D170" s="280"/>
      <c r="E170"/>
      <c r="H170" s="286"/>
    </row>
    <row r="171" spans="1:9" s="95" customFormat="1" ht="12.75">
      <c r="A171" s="365" t="s">
        <v>437</v>
      </c>
      <c r="B171" s="366"/>
      <c r="C171" s="367"/>
      <c r="D171" s="368" t="str">
        <f>IF(ROUND(SUM(-D24-D37-D39-D41-D43-D45-D47),2)=ROUND(D55,2),"OK",CONCATENATE("Vahe=",ROUND(SUM(-D24-D37-D39-D41-D43-D45-D47)-D55,2)))</f>
        <v>OK</v>
      </c>
      <c r="E171"/>
      <c r="F171" s="283"/>
      <c r="G171" s="283"/>
      <c r="H171" s="368" t="str">
        <f>IF(ROUND(SUM(-H24-H37-H39-H41-H43-H45-H47),2)=ROUND(H55,2),"OK",CONCATENATE("Vahe=",ROUND(SUM(-H24-H37-H39-H41-H43-H45-H47)-H55,2)))</f>
        <v>OK</v>
      </c>
      <c r="I171" s="279"/>
    </row>
    <row r="172" spans="1:8" s="95" customFormat="1" ht="12.75">
      <c r="A172" s="284"/>
      <c r="B172"/>
      <c r="C172"/>
      <c r="D172" s="285"/>
      <c r="E172"/>
      <c r="H172" s="125"/>
    </row>
    <row r="173" spans="1:9" s="95" customFormat="1" ht="12.75">
      <c r="A173" s="129"/>
      <c r="B173"/>
      <c r="C173"/>
      <c r="D173" s="288"/>
      <c r="E173"/>
      <c r="F173"/>
      <c r="G173" s="279"/>
      <c r="H173" s="279"/>
      <c r="I173" s="279"/>
    </row>
    <row r="174" spans="1:8" ht="12.75">
      <c r="A174"/>
      <c r="B174"/>
      <c r="C174"/>
      <c r="D174"/>
      <c r="F174" s="52"/>
      <c r="H174"/>
    </row>
    <row r="175" spans="1:8" ht="12.75">
      <c r="A175"/>
      <c r="B175"/>
      <c r="C175"/>
      <c r="D175"/>
      <c r="F175" s="51"/>
      <c r="H175"/>
    </row>
    <row r="176" spans="1:8" ht="12.75">
      <c r="A176"/>
      <c r="B176"/>
      <c r="C176"/>
      <c r="D176"/>
      <c r="F176" s="52"/>
      <c r="H176"/>
    </row>
    <row r="177" spans="1:8" s="95" customFormat="1" ht="12.75">
      <c r="A177"/>
      <c r="B177"/>
      <c r="C177"/>
      <c r="D177"/>
      <c r="E177"/>
      <c r="H177"/>
    </row>
    <row r="178" spans="1:8" s="95" customFormat="1" ht="12.75">
      <c r="A178"/>
      <c r="B178"/>
      <c r="C178"/>
      <c r="D178"/>
      <c r="E178"/>
      <c r="H178"/>
    </row>
    <row r="179" spans="1:8" s="95" customFormat="1" ht="12.75">
      <c r="A179"/>
      <c r="B179"/>
      <c r="C179"/>
      <c r="D179"/>
      <c r="E179"/>
      <c r="F179" s="141"/>
      <c r="H179"/>
    </row>
    <row r="180" spans="1:8" s="95" customFormat="1" ht="12.75">
      <c r="A180"/>
      <c r="B180"/>
      <c r="C180"/>
      <c r="D180"/>
      <c r="E180"/>
      <c r="H180"/>
    </row>
    <row r="181" spans="1:8" s="95" customFormat="1" ht="12.75">
      <c r="A181"/>
      <c r="B181"/>
      <c r="C181"/>
      <c r="D181"/>
      <c r="E181"/>
      <c r="H181"/>
    </row>
    <row r="182" spans="1:6" s="95" customFormat="1" ht="12.75">
      <c r="A182" s="200"/>
      <c r="D182" s="142"/>
      <c r="E182"/>
      <c r="F182" s="125"/>
    </row>
    <row r="183" spans="1:6" s="95" customFormat="1" ht="12.75">
      <c r="A183" s="200"/>
      <c r="D183" s="142"/>
      <c r="E183"/>
      <c r="F183" s="125"/>
    </row>
    <row r="184" spans="1:6" s="95" customFormat="1" ht="12.75">
      <c r="A184" s="200"/>
      <c r="D184" s="142"/>
      <c r="E184"/>
      <c r="F184" s="125"/>
    </row>
    <row r="185" spans="1:6" s="95" customFormat="1" ht="12.75">
      <c r="A185" s="200"/>
      <c r="D185" s="142"/>
      <c r="E185"/>
      <c r="F185" s="125"/>
    </row>
    <row r="186" spans="1:6" s="95" customFormat="1" ht="12.75">
      <c r="A186" s="200"/>
      <c r="D186" s="142"/>
      <c r="E186"/>
      <c r="F186" s="125"/>
    </row>
    <row r="187" spans="1:6" s="95" customFormat="1" ht="12.75">
      <c r="A187" s="200"/>
      <c r="D187" s="142"/>
      <c r="E187"/>
      <c r="F187" s="125"/>
    </row>
    <row r="188" spans="1:6" s="95" customFormat="1" ht="12.75">
      <c r="A188" s="200"/>
      <c r="D188" s="142"/>
      <c r="E188"/>
      <c r="F188" s="125"/>
    </row>
    <row r="189" spans="1:6" s="95" customFormat="1" ht="12.75">
      <c r="A189" s="200"/>
      <c r="D189" s="142"/>
      <c r="E189"/>
      <c r="F189" s="125"/>
    </row>
    <row r="190" spans="1:6" s="95" customFormat="1" ht="12.75">
      <c r="A190" s="200"/>
      <c r="D190" s="142"/>
      <c r="E190"/>
      <c r="F190" s="125"/>
    </row>
    <row r="191" spans="1:6" s="95" customFormat="1" ht="12.75">
      <c r="A191" s="200"/>
      <c r="E191"/>
      <c r="F191" s="125"/>
    </row>
    <row r="192" spans="1:6" s="95" customFormat="1" ht="12.75">
      <c r="A192" s="200"/>
      <c r="E192"/>
      <c r="F192" s="125"/>
    </row>
    <row r="193" spans="1:6" s="95" customFormat="1" ht="12.75">
      <c r="A193" s="200"/>
      <c r="E193"/>
      <c r="F193" s="125"/>
    </row>
    <row r="194" spans="1:6" s="95" customFormat="1" ht="12.75">
      <c r="A194" s="200"/>
      <c r="E194"/>
      <c r="F194" s="125"/>
    </row>
    <row r="195" spans="1:6" s="95" customFormat="1" ht="12.75">
      <c r="A195" s="200"/>
      <c r="E195"/>
      <c r="F195" s="125"/>
    </row>
    <row r="196" spans="1:6" s="95" customFormat="1" ht="12.75">
      <c r="A196" s="200"/>
      <c r="E196"/>
      <c r="F196" s="125"/>
    </row>
    <row r="197" spans="1:6" s="95" customFormat="1" ht="12.75">
      <c r="A197" s="200"/>
      <c r="E197"/>
      <c r="F197" s="125"/>
    </row>
    <row r="198" spans="1:6" s="95" customFormat="1" ht="12.75">
      <c r="A198" s="200"/>
      <c r="E198"/>
      <c r="F198" s="125"/>
    </row>
    <row r="199" spans="1:6" s="95" customFormat="1" ht="12.75">
      <c r="A199" s="200"/>
      <c r="E199"/>
      <c r="F199" s="125"/>
    </row>
    <row r="200" spans="1:6" s="95" customFormat="1" ht="12.75">
      <c r="A200" s="200"/>
      <c r="E200"/>
      <c r="F200" s="125"/>
    </row>
    <row r="201" spans="1:6" s="95" customFormat="1" ht="12.75">
      <c r="A201" s="200"/>
      <c r="E201"/>
      <c r="F201" s="125"/>
    </row>
    <row r="202" spans="1:6" s="95" customFormat="1" ht="12.75">
      <c r="A202" s="200"/>
      <c r="E202"/>
      <c r="F202" s="125"/>
    </row>
    <row r="203" spans="1:6" s="95" customFormat="1" ht="12.75">
      <c r="A203" s="200"/>
      <c r="E203"/>
      <c r="F203" s="125"/>
    </row>
    <row r="204" spans="1:6" s="95" customFormat="1" ht="12.75">
      <c r="A204" s="200"/>
      <c r="E204"/>
      <c r="F204" s="125"/>
    </row>
    <row r="205" spans="1:6" s="95" customFormat="1" ht="12.75">
      <c r="A205" s="200"/>
      <c r="E205"/>
      <c r="F205" s="125"/>
    </row>
    <row r="206" spans="1:6" s="95" customFormat="1" ht="12.75">
      <c r="A206" s="200"/>
      <c r="E206"/>
      <c r="F206" s="125"/>
    </row>
    <row r="207" spans="1:6" s="95" customFormat="1" ht="12.75">
      <c r="A207" s="200"/>
      <c r="E207"/>
      <c r="F207" s="125"/>
    </row>
    <row r="208" spans="1:6" s="95" customFormat="1" ht="12.75">
      <c r="A208" s="200"/>
      <c r="E208"/>
      <c r="F208" s="125"/>
    </row>
    <row r="209" spans="1:6" s="95" customFormat="1" ht="12.75">
      <c r="A209" s="200"/>
      <c r="E209"/>
      <c r="F209" s="125"/>
    </row>
    <row r="210" spans="1:6" s="95" customFormat="1" ht="12.75">
      <c r="A210" s="200"/>
      <c r="E210"/>
      <c r="F210" s="125"/>
    </row>
    <row r="211" spans="1:6" s="95" customFormat="1" ht="12.75">
      <c r="A211" s="200"/>
      <c r="E211"/>
      <c r="F211" s="125"/>
    </row>
    <row r="212" spans="1:6" s="95" customFormat="1" ht="12.75">
      <c r="A212" s="200"/>
      <c r="E212"/>
      <c r="F212" s="125"/>
    </row>
    <row r="213" spans="1:6" s="95" customFormat="1" ht="12.75">
      <c r="A213" s="200"/>
      <c r="E213"/>
      <c r="F213" s="125"/>
    </row>
    <row r="214" spans="1:6" s="95" customFormat="1" ht="12.75">
      <c r="A214" s="200"/>
      <c r="E214"/>
      <c r="F214" s="125"/>
    </row>
    <row r="215" spans="1:6" s="95" customFormat="1" ht="12.75">
      <c r="A215" s="200"/>
      <c r="E215"/>
      <c r="F215" s="125"/>
    </row>
    <row r="216" spans="1:6" s="95" customFormat="1" ht="12.75">
      <c r="A216" s="200"/>
      <c r="E216"/>
      <c r="F216" s="125"/>
    </row>
    <row r="217" spans="1:6" s="95" customFormat="1" ht="12.75">
      <c r="A217" s="200"/>
      <c r="E217"/>
      <c r="F217" s="125"/>
    </row>
    <row r="218" spans="1:6" s="95" customFormat="1" ht="12.75">
      <c r="A218" s="200"/>
      <c r="E218"/>
      <c r="F218" s="125"/>
    </row>
    <row r="219" spans="1:6" s="95" customFormat="1" ht="12.75">
      <c r="A219" s="200"/>
      <c r="E219"/>
      <c r="F219" s="125"/>
    </row>
    <row r="220" spans="1:6" s="95" customFormat="1" ht="12.75">
      <c r="A220" s="200"/>
      <c r="E220"/>
      <c r="F220" s="125"/>
    </row>
    <row r="221" spans="1:6" s="95" customFormat="1" ht="12.75">
      <c r="A221" s="200"/>
      <c r="E221"/>
      <c r="F221" s="125"/>
    </row>
    <row r="222" spans="1:6" s="95" customFormat="1" ht="12.75">
      <c r="A222" s="200"/>
      <c r="E222"/>
      <c r="F222" s="125"/>
    </row>
    <row r="223" spans="1:6" s="95" customFormat="1" ht="12.75">
      <c r="A223" s="200"/>
      <c r="E223"/>
      <c r="F223" s="125"/>
    </row>
    <row r="224" spans="1:6" s="95" customFormat="1" ht="12.75">
      <c r="A224" s="200"/>
      <c r="E224"/>
      <c r="F224" s="125"/>
    </row>
    <row r="225" spans="1:6" s="95" customFormat="1" ht="12.75">
      <c r="A225" s="200"/>
      <c r="E225"/>
      <c r="F225" s="125"/>
    </row>
    <row r="226" spans="1:6" s="95" customFormat="1" ht="12.75">
      <c r="A226" s="200"/>
      <c r="E226"/>
      <c r="F226" s="125"/>
    </row>
    <row r="227" spans="1:6" s="95" customFormat="1" ht="12.75">
      <c r="A227" s="200"/>
      <c r="E227"/>
      <c r="F227" s="125"/>
    </row>
    <row r="228" spans="1:6" s="95" customFormat="1" ht="12.75">
      <c r="A228" s="200"/>
      <c r="E228"/>
      <c r="F228" s="125"/>
    </row>
    <row r="229" spans="1:6" s="95" customFormat="1" ht="12.75">
      <c r="A229" s="200"/>
      <c r="E229"/>
      <c r="F229" s="125"/>
    </row>
    <row r="230" spans="1:6" s="95" customFormat="1" ht="12.75">
      <c r="A230" s="200"/>
      <c r="E230"/>
      <c r="F230" s="125"/>
    </row>
    <row r="231" spans="1:6" s="95" customFormat="1" ht="12.75">
      <c r="A231" s="200"/>
      <c r="E231"/>
      <c r="F231" s="125"/>
    </row>
    <row r="232" spans="1:6" s="95" customFormat="1" ht="12.75">
      <c r="A232" s="200"/>
      <c r="E232"/>
      <c r="F232" s="125"/>
    </row>
    <row r="233" spans="1:6" s="95" customFormat="1" ht="12.75">
      <c r="A233" s="200"/>
      <c r="E233"/>
      <c r="F233" s="125"/>
    </row>
    <row r="234" spans="1:6" s="95" customFormat="1" ht="12.75">
      <c r="A234" s="200"/>
      <c r="E234"/>
      <c r="F234" s="125"/>
    </row>
    <row r="235" spans="1:6" s="95" customFormat="1" ht="12.75">
      <c r="A235" s="200"/>
      <c r="E235"/>
      <c r="F235" s="125"/>
    </row>
    <row r="236" spans="1:6" s="95" customFormat="1" ht="12.75">
      <c r="A236" s="200"/>
      <c r="E236"/>
      <c r="F236" s="125"/>
    </row>
    <row r="237" spans="1:6" s="95" customFormat="1" ht="12.75">
      <c r="A237" s="200"/>
      <c r="E237"/>
      <c r="F237" s="125"/>
    </row>
    <row r="238" spans="1:6" s="95" customFormat="1" ht="12.75">
      <c r="A238" s="200"/>
      <c r="E238"/>
      <c r="F238" s="125"/>
    </row>
    <row r="239" spans="1:6" s="95" customFormat="1" ht="12.75">
      <c r="A239" s="200"/>
      <c r="E239"/>
      <c r="F239" s="125"/>
    </row>
    <row r="240" spans="1:6" s="95" customFormat="1" ht="12.75">
      <c r="A240" s="200"/>
      <c r="E240"/>
      <c r="F240" s="125"/>
    </row>
    <row r="241" spans="1:6" s="95" customFormat="1" ht="12.75">
      <c r="A241" s="200"/>
      <c r="E241"/>
      <c r="F241" s="125"/>
    </row>
    <row r="242" spans="1:6" s="95" customFormat="1" ht="12.75">
      <c r="A242" s="200"/>
      <c r="E242"/>
      <c r="F242" s="125"/>
    </row>
    <row r="243" spans="1:6" s="95" customFormat="1" ht="12.75">
      <c r="A243" s="200"/>
      <c r="E243"/>
      <c r="F243" s="125"/>
    </row>
    <row r="244" spans="1:6" s="95" customFormat="1" ht="12.75">
      <c r="A244" s="200"/>
      <c r="E244"/>
      <c r="F244" s="125"/>
    </row>
    <row r="245" spans="1:6" s="95" customFormat="1" ht="12.75">
      <c r="A245" s="200"/>
      <c r="E245"/>
      <c r="F245" s="125"/>
    </row>
    <row r="246" spans="1:6" s="95" customFormat="1" ht="12.75">
      <c r="A246" s="200"/>
      <c r="E246"/>
      <c r="F246" s="125"/>
    </row>
    <row r="247" spans="1:6" s="95" customFormat="1" ht="12.75">
      <c r="A247" s="200"/>
      <c r="E247"/>
      <c r="F247" s="125"/>
    </row>
    <row r="248" spans="1:6" s="95" customFormat="1" ht="12.75">
      <c r="A248" s="200"/>
      <c r="E248"/>
      <c r="F248" s="125"/>
    </row>
    <row r="249" spans="1:6" s="95" customFormat="1" ht="12.75">
      <c r="A249" s="200"/>
      <c r="E249"/>
      <c r="F249" s="125"/>
    </row>
    <row r="250" spans="1:6" s="95" customFormat="1" ht="12.75">
      <c r="A250" s="200"/>
      <c r="E250"/>
      <c r="F250" s="125"/>
    </row>
    <row r="251" spans="1:6" s="95" customFormat="1" ht="12.75">
      <c r="A251" s="200"/>
      <c r="E251"/>
      <c r="F251" s="125"/>
    </row>
    <row r="252" spans="1:6" s="95" customFormat="1" ht="12.75">
      <c r="A252" s="200"/>
      <c r="E252"/>
      <c r="F252" s="125"/>
    </row>
    <row r="253" spans="1:6" s="95" customFormat="1" ht="12.75">
      <c r="A253" s="200"/>
      <c r="E253"/>
      <c r="F253" s="125"/>
    </row>
    <row r="254" spans="1:6" s="95" customFormat="1" ht="12.75">
      <c r="A254" s="200"/>
      <c r="E254"/>
      <c r="F254" s="125"/>
    </row>
    <row r="255" spans="1:6" s="95" customFormat="1" ht="12.75">
      <c r="A255" s="200"/>
      <c r="E255"/>
      <c r="F255" s="125"/>
    </row>
    <row r="256" spans="1:6" s="95" customFormat="1" ht="12.75">
      <c r="A256" s="200"/>
      <c r="E256"/>
      <c r="F256" s="125"/>
    </row>
    <row r="257" spans="1:6" s="95" customFormat="1" ht="12.75">
      <c r="A257" s="200"/>
      <c r="E257"/>
      <c r="F257" s="125"/>
    </row>
    <row r="258" spans="1:6" s="95" customFormat="1" ht="12.75">
      <c r="A258" s="200"/>
      <c r="E258"/>
      <c r="F258" s="125"/>
    </row>
    <row r="259" spans="1:6" s="95" customFormat="1" ht="12.75">
      <c r="A259" s="200"/>
      <c r="E259"/>
      <c r="F259" s="125"/>
    </row>
    <row r="260" spans="1:6" s="95" customFormat="1" ht="12.75">
      <c r="A260" s="200"/>
      <c r="E260"/>
      <c r="F260" s="125"/>
    </row>
    <row r="261" spans="1:6" s="95" customFormat="1" ht="12.75">
      <c r="A261" s="200"/>
      <c r="E261"/>
      <c r="F261" s="125"/>
    </row>
    <row r="262" spans="1:6" s="95" customFormat="1" ht="12.75">
      <c r="A262" s="200"/>
      <c r="E262"/>
      <c r="F262" s="125"/>
    </row>
    <row r="263" spans="1:6" s="95" customFormat="1" ht="12.75">
      <c r="A263" s="200"/>
      <c r="E263"/>
      <c r="F263" s="125"/>
    </row>
    <row r="264" spans="1:6" s="95" customFormat="1" ht="12.75">
      <c r="A264" s="200"/>
      <c r="E264"/>
      <c r="F264" s="125"/>
    </row>
    <row r="265" spans="1:6" s="95" customFormat="1" ht="12.75">
      <c r="A265" s="200"/>
      <c r="E265"/>
      <c r="F265" s="125"/>
    </row>
    <row r="266" spans="1:6" s="95" customFormat="1" ht="12.75">
      <c r="A266" s="200"/>
      <c r="E266"/>
      <c r="F266" s="125"/>
    </row>
    <row r="267" spans="1:6" s="95" customFormat="1" ht="12.75">
      <c r="A267" s="200"/>
      <c r="E267"/>
      <c r="F267" s="125"/>
    </row>
    <row r="268" spans="1:6" s="95" customFormat="1" ht="12.75">
      <c r="A268" s="200"/>
      <c r="E268"/>
      <c r="F268" s="125"/>
    </row>
    <row r="269" spans="1:6" s="95" customFormat="1" ht="12.75">
      <c r="A269" s="200"/>
      <c r="E269"/>
      <c r="F269" s="125"/>
    </row>
    <row r="270" spans="1:6" s="95" customFormat="1" ht="12.75">
      <c r="A270" s="200"/>
      <c r="E270"/>
      <c r="F270" s="125"/>
    </row>
    <row r="271" spans="1:6" s="95" customFormat="1" ht="12.75">
      <c r="A271" s="200"/>
      <c r="E271"/>
      <c r="F271" s="125"/>
    </row>
    <row r="272" spans="1:6" s="95" customFormat="1" ht="12.75">
      <c r="A272" s="200"/>
      <c r="E272"/>
      <c r="F272" s="125"/>
    </row>
    <row r="273" spans="1:6" s="95" customFormat="1" ht="12.75">
      <c r="A273" s="200"/>
      <c r="E273"/>
      <c r="F273" s="125"/>
    </row>
    <row r="274" spans="1:6" s="95" customFormat="1" ht="12.75">
      <c r="A274" s="200"/>
      <c r="E274"/>
      <c r="F274" s="125"/>
    </row>
    <row r="275" spans="1:6" s="95" customFormat="1" ht="12.75">
      <c r="A275" s="200"/>
      <c r="E275"/>
      <c r="F275" s="125"/>
    </row>
    <row r="276" spans="1:6" s="95" customFormat="1" ht="12.75">
      <c r="A276" s="200"/>
      <c r="E276"/>
      <c r="F276" s="125"/>
    </row>
    <row r="277" spans="1:6" s="95" customFormat="1" ht="12.75">
      <c r="A277" s="200"/>
      <c r="E277"/>
      <c r="F277" s="125"/>
    </row>
    <row r="278" spans="1:6" s="95" customFormat="1" ht="12.75">
      <c r="A278" s="200"/>
      <c r="E278"/>
      <c r="F278" s="125"/>
    </row>
    <row r="279" spans="1:6" s="95" customFormat="1" ht="12.75">
      <c r="A279" s="200"/>
      <c r="E279"/>
      <c r="F279" s="125"/>
    </row>
    <row r="280" spans="1:6" s="95" customFormat="1" ht="12.75">
      <c r="A280" s="200"/>
      <c r="E280"/>
      <c r="F280" s="125"/>
    </row>
    <row r="281" spans="1:6" s="95" customFormat="1" ht="12.75">
      <c r="A281" s="200"/>
      <c r="E281"/>
      <c r="F281" s="125"/>
    </row>
    <row r="282" spans="1:6" s="95" customFormat="1" ht="12.75">
      <c r="A282" s="200"/>
      <c r="E282"/>
      <c r="F282" s="125"/>
    </row>
    <row r="283" spans="1:6" s="95" customFormat="1" ht="12.75">
      <c r="A283" s="200"/>
      <c r="E283"/>
      <c r="F283" s="125"/>
    </row>
    <row r="284" spans="1:6" s="95" customFormat="1" ht="12.75">
      <c r="A284" s="200"/>
      <c r="E284"/>
      <c r="F284" s="125"/>
    </row>
    <row r="285" spans="1:6" s="95" customFormat="1" ht="12.75">
      <c r="A285" s="200"/>
      <c r="E285"/>
      <c r="F285" s="125"/>
    </row>
    <row r="286" spans="1:6" s="95" customFormat="1" ht="12.75">
      <c r="A286" s="200"/>
      <c r="E286"/>
      <c r="F286" s="125"/>
    </row>
    <row r="287" spans="1:6" s="95" customFormat="1" ht="12.75">
      <c r="A287" s="200"/>
      <c r="E287"/>
      <c r="F287" s="125"/>
    </row>
    <row r="288" spans="1:6" s="95" customFormat="1" ht="12.75">
      <c r="A288" s="200"/>
      <c r="E288"/>
      <c r="F288" s="125"/>
    </row>
    <row r="289" spans="1:6" s="95" customFormat="1" ht="12.75">
      <c r="A289" s="200"/>
      <c r="E289"/>
      <c r="F289" s="125"/>
    </row>
    <row r="290" spans="1:6" s="95" customFormat="1" ht="12.75">
      <c r="A290" s="200"/>
      <c r="E290"/>
      <c r="F290" s="125"/>
    </row>
    <row r="291" spans="1:6" s="95" customFormat="1" ht="12.75">
      <c r="A291" s="200"/>
      <c r="E291"/>
      <c r="F291" s="125"/>
    </row>
    <row r="292" spans="1:6" s="95" customFormat="1" ht="12.75">
      <c r="A292" s="200"/>
      <c r="E292"/>
      <c r="F292" s="125"/>
    </row>
    <row r="293" spans="1:6" s="95" customFormat="1" ht="12.75">
      <c r="A293" s="200"/>
      <c r="E293"/>
      <c r="F293" s="125"/>
    </row>
    <row r="294" spans="1:6" s="95" customFormat="1" ht="12.75">
      <c r="A294" s="200"/>
      <c r="E294"/>
      <c r="F294" s="125"/>
    </row>
    <row r="295" spans="1:6" s="95" customFormat="1" ht="12.75">
      <c r="A295" s="200"/>
      <c r="E295"/>
      <c r="F295" s="125"/>
    </row>
    <row r="296" spans="1:6" s="95" customFormat="1" ht="12.75">
      <c r="A296" s="200"/>
      <c r="E296"/>
      <c r="F296" s="125"/>
    </row>
    <row r="297" spans="1:6" s="95" customFormat="1" ht="12.75">
      <c r="A297" s="200"/>
      <c r="E297"/>
      <c r="F297" s="125"/>
    </row>
    <row r="298" spans="1:6" s="95" customFormat="1" ht="12.75">
      <c r="A298" s="200"/>
      <c r="E298"/>
      <c r="F298" s="125"/>
    </row>
    <row r="299" spans="1:6" s="95" customFormat="1" ht="12.75">
      <c r="A299" s="200"/>
      <c r="E299"/>
      <c r="F299" s="125"/>
    </row>
    <row r="300" spans="1:6" s="95" customFormat="1" ht="12.75">
      <c r="A300" s="200"/>
      <c r="E300"/>
      <c r="F300" s="125"/>
    </row>
    <row r="301" spans="1:6" s="95" customFormat="1" ht="12.75">
      <c r="A301" s="200"/>
      <c r="E301"/>
      <c r="F301" s="125"/>
    </row>
    <row r="302" spans="1:6" s="95" customFormat="1" ht="12.75">
      <c r="A302" s="200"/>
      <c r="E302"/>
      <c r="F302" s="125"/>
    </row>
    <row r="303" spans="1:6" s="95" customFormat="1" ht="12.75">
      <c r="A303" s="200"/>
      <c r="E303"/>
      <c r="F303" s="125"/>
    </row>
    <row r="304" spans="1:6" s="95" customFormat="1" ht="12.75">
      <c r="A304" s="200"/>
      <c r="E304"/>
      <c r="F304" s="125"/>
    </row>
    <row r="305" spans="1:6" s="95" customFormat="1" ht="12.75">
      <c r="A305" s="200"/>
      <c r="E305"/>
      <c r="F305" s="125"/>
    </row>
    <row r="306" spans="1:6" s="95" customFormat="1" ht="12.75">
      <c r="A306" s="200"/>
      <c r="E306"/>
      <c r="F306" s="125"/>
    </row>
    <row r="307" spans="1:6" s="95" customFormat="1" ht="12.75">
      <c r="A307" s="200"/>
      <c r="E307"/>
      <c r="F307" s="125"/>
    </row>
    <row r="308" spans="1:6" s="95" customFormat="1" ht="12.75">
      <c r="A308" s="200"/>
      <c r="E308"/>
      <c r="F308" s="125"/>
    </row>
    <row r="309" spans="1:6" s="95" customFormat="1" ht="12.75">
      <c r="A309" s="200"/>
      <c r="E309"/>
      <c r="F309" s="125"/>
    </row>
    <row r="310" spans="1:6" s="95" customFormat="1" ht="12.75">
      <c r="A310" s="200"/>
      <c r="E310"/>
      <c r="F310" s="125"/>
    </row>
    <row r="311" spans="1:6" s="95" customFormat="1" ht="12.75">
      <c r="A311" s="200"/>
      <c r="E311"/>
      <c r="F311" s="125"/>
    </row>
    <row r="312" spans="1:6" s="95" customFormat="1" ht="12.75">
      <c r="A312" s="200"/>
      <c r="E312"/>
      <c r="F312" s="125"/>
    </row>
    <row r="313" spans="1:6" s="95" customFormat="1" ht="12.75">
      <c r="A313" s="200"/>
      <c r="E313"/>
      <c r="F313" s="125"/>
    </row>
    <row r="314" spans="1:6" s="95" customFormat="1" ht="12.75">
      <c r="A314" s="200"/>
      <c r="E314"/>
      <c r="F314" s="125"/>
    </row>
    <row r="315" spans="1:6" s="95" customFormat="1" ht="12.75">
      <c r="A315" s="200"/>
      <c r="E315"/>
      <c r="F315" s="125"/>
    </row>
    <row r="316" spans="1:6" s="95" customFormat="1" ht="12.75">
      <c r="A316" s="200"/>
      <c r="E316"/>
      <c r="F316" s="125"/>
    </row>
    <row r="317" spans="1:6" s="95" customFormat="1" ht="12.75">
      <c r="A317" s="200"/>
      <c r="E317"/>
      <c r="F317" s="125"/>
    </row>
    <row r="318" spans="1:6" s="95" customFormat="1" ht="12.75">
      <c r="A318" s="200"/>
      <c r="E318"/>
      <c r="F318" s="125"/>
    </row>
    <row r="319" spans="1:6" s="95" customFormat="1" ht="12.75">
      <c r="A319" s="200"/>
      <c r="E319"/>
      <c r="F319" s="125"/>
    </row>
    <row r="320" spans="1:6" s="95" customFormat="1" ht="12.75">
      <c r="A320" s="200"/>
      <c r="E320"/>
      <c r="F320" s="125"/>
    </row>
    <row r="321" spans="1:6" s="95" customFormat="1" ht="12.75">
      <c r="A321" s="200"/>
      <c r="E321"/>
      <c r="F321" s="125"/>
    </row>
    <row r="322" spans="1:6" s="95" customFormat="1" ht="12.75">
      <c r="A322" s="200"/>
      <c r="E322"/>
      <c r="F322" s="125"/>
    </row>
    <row r="323" spans="1:6" s="95" customFormat="1" ht="12.75">
      <c r="A323" s="200"/>
      <c r="E323"/>
      <c r="F323" s="125"/>
    </row>
    <row r="324" spans="1:6" s="95" customFormat="1" ht="12.75">
      <c r="A324" s="200"/>
      <c r="E324"/>
      <c r="F324" s="125"/>
    </row>
    <row r="325" spans="1:6" s="95" customFormat="1" ht="12.75">
      <c r="A325" s="200"/>
      <c r="E325"/>
      <c r="F325" s="125"/>
    </row>
    <row r="326" spans="1:6" s="95" customFormat="1" ht="12.75">
      <c r="A326" s="200"/>
      <c r="E326"/>
      <c r="F326" s="125"/>
    </row>
    <row r="327" spans="1:6" s="95" customFormat="1" ht="12.75">
      <c r="A327" s="200"/>
      <c r="E327"/>
      <c r="F327" s="125"/>
    </row>
    <row r="328" spans="1:6" s="95" customFormat="1" ht="12.75">
      <c r="A328" s="200"/>
      <c r="E328"/>
      <c r="F328" s="125"/>
    </row>
    <row r="329" spans="1:6" s="95" customFormat="1" ht="12.75">
      <c r="A329" s="200"/>
      <c r="E329"/>
      <c r="F329" s="125"/>
    </row>
    <row r="330" spans="1:6" s="95" customFormat="1" ht="12.75">
      <c r="A330" s="200"/>
      <c r="E330"/>
      <c r="F330" s="125"/>
    </row>
    <row r="331" spans="1:6" s="95" customFormat="1" ht="12.75">
      <c r="A331" s="200"/>
      <c r="E331"/>
      <c r="F331" s="125"/>
    </row>
    <row r="332" spans="1:6" s="95" customFormat="1" ht="12.75">
      <c r="A332" s="200"/>
      <c r="E332"/>
      <c r="F332" s="125"/>
    </row>
    <row r="333" spans="1:6" s="95" customFormat="1" ht="12.75">
      <c r="A333" s="200"/>
      <c r="E333"/>
      <c r="F333" s="125"/>
    </row>
  </sheetData>
  <sheetProtection/>
  <mergeCells count="4">
    <mergeCell ref="D3:D4"/>
    <mergeCell ref="F161:F162"/>
    <mergeCell ref="B55:C55"/>
    <mergeCell ref="B53:C53"/>
  </mergeCells>
  <conditionalFormatting sqref="D34 H34">
    <cfRule type="cellIs" priority="1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zoomScale="110" zoomScaleNormal="110"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140625" defaultRowHeight="12.75"/>
  <cols>
    <col min="1" max="1" width="44.140625" style="384" customWidth="1"/>
    <col min="2" max="2" width="10.8515625" style="384" customWidth="1"/>
    <col min="3" max="3" width="9.421875" style="384" customWidth="1"/>
    <col min="4" max="6" width="9.57421875" style="384" bestFit="1" customWidth="1"/>
    <col min="7" max="7" width="9.8515625" style="384" bestFit="1" customWidth="1"/>
    <col min="8" max="8" width="29.00390625" style="384" customWidth="1"/>
    <col min="9" max="9" width="21.28125" style="384" customWidth="1"/>
    <col min="10" max="10" width="23.00390625" style="384" customWidth="1"/>
    <col min="11" max="15" width="9.140625" style="384" customWidth="1"/>
    <col min="16" max="16" width="51.00390625" style="384" customWidth="1"/>
    <col min="17" max="16384" width="9.140625" style="384" customWidth="1"/>
  </cols>
  <sheetData>
    <row r="1" spans="1:10" ht="48" customHeight="1" thickBot="1">
      <c r="A1" s="62" t="s">
        <v>201</v>
      </c>
      <c r="B1" s="363" t="s">
        <v>462</v>
      </c>
      <c r="C1" s="363" t="s">
        <v>463</v>
      </c>
      <c r="D1" s="363" t="s">
        <v>431</v>
      </c>
      <c r="E1" s="363" t="s">
        <v>432</v>
      </c>
      <c r="F1" s="363" t="s">
        <v>440</v>
      </c>
      <c r="G1" s="363" t="s">
        <v>464</v>
      </c>
      <c r="H1" s="128" t="s">
        <v>337</v>
      </c>
      <c r="I1" s="355" t="s">
        <v>423</v>
      </c>
      <c r="J1" s="360" t="s">
        <v>441</v>
      </c>
    </row>
    <row r="2" spans="1:9" ht="15" customHeight="1">
      <c r="A2" s="385" t="s">
        <v>0</v>
      </c>
      <c r="B2" s="44">
        <f aca="true" t="shared" si="0" ref="B2:G2">B3+B7+B8+B12</f>
        <v>2980111.44</v>
      </c>
      <c r="C2" s="44">
        <f t="shared" si="0"/>
        <v>3027038</v>
      </c>
      <c r="D2" s="44">
        <f t="shared" si="0"/>
        <v>3168360</v>
      </c>
      <c r="E2" s="44">
        <f t="shared" si="0"/>
        <v>3269360</v>
      </c>
      <c r="F2" s="44">
        <f t="shared" si="0"/>
        <v>3358960</v>
      </c>
      <c r="G2" s="45">
        <f t="shared" si="0"/>
        <v>3443260</v>
      </c>
      <c r="H2" s="334"/>
      <c r="I2" s="386" t="s">
        <v>401</v>
      </c>
    </row>
    <row r="3" spans="1:7" ht="12.75">
      <c r="A3" s="387" t="s">
        <v>33</v>
      </c>
      <c r="B3" s="29">
        <f aca="true" t="shared" si="1" ref="B3:G3">SUM(B4:B6)</f>
        <v>1582949</v>
      </c>
      <c r="C3" s="29">
        <f t="shared" si="1"/>
        <v>1709000</v>
      </c>
      <c r="D3" s="29">
        <f t="shared" si="1"/>
        <v>1810000</v>
      </c>
      <c r="E3" s="29">
        <f t="shared" si="1"/>
        <v>1890000</v>
      </c>
      <c r="F3" s="29">
        <f t="shared" si="1"/>
        <v>1974000</v>
      </c>
      <c r="G3" s="35">
        <f t="shared" si="1"/>
        <v>2060000</v>
      </c>
    </row>
    <row r="4" spans="1:12" ht="12.75">
      <c r="A4" s="387" t="s">
        <v>50</v>
      </c>
      <c r="B4" s="96">
        <f>Eelarvearuanne!H8</f>
        <v>1441921</v>
      </c>
      <c r="C4" s="96">
        <f>Eelarvearuanne!D8</f>
        <v>1579000</v>
      </c>
      <c r="D4" s="463">
        <v>1680000</v>
      </c>
      <c r="E4" s="463">
        <v>1760000</v>
      </c>
      <c r="F4" s="464">
        <v>1844000</v>
      </c>
      <c r="G4" s="389">
        <v>1930000</v>
      </c>
      <c r="H4" s="443">
        <f>C4/B4-1</f>
        <v>0.09506692807719697</v>
      </c>
      <c r="I4" s="443">
        <f>D4/C4-1</f>
        <v>0.0639645345155162</v>
      </c>
      <c r="J4" s="443">
        <f>E4/D4-1</f>
        <v>0.04761904761904767</v>
      </c>
      <c r="K4" s="443">
        <f>F4/E4-1</f>
        <v>0.04772727272727262</v>
      </c>
      <c r="L4" s="443">
        <f>G4/F4-1</f>
        <v>0.04663774403470722</v>
      </c>
    </row>
    <row r="5" spans="1:7" ht="12.75">
      <c r="A5" s="387" t="s">
        <v>51</v>
      </c>
      <c r="B5" s="96">
        <f>Eelarvearuanne!H9</f>
        <v>141028</v>
      </c>
      <c r="C5" s="96">
        <f>Eelarvearuanne!D9</f>
        <v>130000</v>
      </c>
      <c r="D5" s="463">
        <v>130000</v>
      </c>
      <c r="E5" s="463">
        <v>130000</v>
      </c>
      <c r="F5" s="463">
        <v>130000</v>
      </c>
      <c r="G5" s="463">
        <v>130000</v>
      </c>
    </row>
    <row r="6" spans="1:7" ht="12.75">
      <c r="A6" s="387" t="s">
        <v>52</v>
      </c>
      <c r="B6" s="96">
        <f>Eelarvearuanne!H7-Eelarvearuanne!H8-Eelarvearuanne!H9</f>
        <v>0</v>
      </c>
      <c r="C6" s="96">
        <f>Eelarvearuanne!D7-Eelarvearuanne!D8-Eelarvearuanne!D9</f>
        <v>0</v>
      </c>
      <c r="D6" s="463">
        <v>0</v>
      </c>
      <c r="E6" s="463">
        <v>0</v>
      </c>
      <c r="F6" s="463">
        <v>0</v>
      </c>
      <c r="G6" s="389"/>
    </row>
    <row r="7" spans="1:7" ht="12.75">
      <c r="A7" s="387" t="s">
        <v>34</v>
      </c>
      <c r="B7" s="97">
        <f>Eelarvearuanne!H14</f>
        <v>319759.29</v>
      </c>
      <c r="C7" s="97">
        <f>Eelarvearuanne!D14</f>
        <v>279458</v>
      </c>
      <c r="D7" s="463">
        <v>305000</v>
      </c>
      <c r="E7" s="463">
        <v>310000</v>
      </c>
      <c r="F7" s="463">
        <v>315000</v>
      </c>
      <c r="G7" s="463">
        <v>320000</v>
      </c>
    </row>
    <row r="8" spans="1:7" ht="12.75">
      <c r="A8" s="387" t="s">
        <v>227</v>
      </c>
      <c r="B8" s="43">
        <f aca="true" t="shared" si="2" ref="B8:G8">SUM(B9:B11)</f>
        <v>1015460.1</v>
      </c>
      <c r="C8" s="29">
        <f t="shared" si="2"/>
        <v>1035580</v>
      </c>
      <c r="D8" s="29">
        <f t="shared" si="2"/>
        <v>1042360</v>
      </c>
      <c r="E8" s="29">
        <f t="shared" si="2"/>
        <v>1057360</v>
      </c>
      <c r="F8" s="29">
        <f t="shared" si="2"/>
        <v>1056960</v>
      </c>
      <c r="G8" s="35">
        <f t="shared" si="2"/>
        <v>1049260</v>
      </c>
    </row>
    <row r="9" spans="1:10" ht="12.75">
      <c r="A9" s="387" t="s">
        <v>49</v>
      </c>
      <c r="B9" s="97">
        <f>Eelarvearuanne!H16</f>
        <v>346597.6</v>
      </c>
      <c r="C9" s="97">
        <f>Eelarvearuanne!D16</f>
        <v>346105</v>
      </c>
      <c r="D9" s="463">
        <v>343500</v>
      </c>
      <c r="E9" s="463">
        <v>348500</v>
      </c>
      <c r="F9" s="464">
        <v>348100</v>
      </c>
      <c r="G9" s="389">
        <v>340400</v>
      </c>
      <c r="H9" s="334"/>
      <c r="I9" s="334"/>
      <c r="J9" s="334"/>
    </row>
    <row r="10" spans="1:8" ht="12.75">
      <c r="A10" s="387" t="s">
        <v>48</v>
      </c>
      <c r="B10" s="97">
        <f>Eelarvearuanne!H17</f>
        <v>580374.4</v>
      </c>
      <c r="C10" s="97">
        <f>Eelarvearuanne!D17</f>
        <v>612475</v>
      </c>
      <c r="D10" s="463">
        <v>608860</v>
      </c>
      <c r="E10" s="463">
        <v>608860</v>
      </c>
      <c r="F10" s="463">
        <v>608860</v>
      </c>
      <c r="G10" s="463">
        <v>608860</v>
      </c>
      <c r="H10" s="334"/>
    </row>
    <row r="11" spans="1:8" ht="12.75">
      <c r="A11" s="387" t="s">
        <v>228</v>
      </c>
      <c r="B11" s="97">
        <f>Eelarvearuanne!H18</f>
        <v>88488.1</v>
      </c>
      <c r="C11" s="97">
        <f>Eelarvearuanne!D18</f>
        <v>77000</v>
      </c>
      <c r="D11" s="463">
        <v>90000</v>
      </c>
      <c r="E11" s="463">
        <v>100000</v>
      </c>
      <c r="F11" s="463">
        <v>100000</v>
      </c>
      <c r="G11" s="463">
        <v>100000</v>
      </c>
      <c r="H11" s="390" t="s">
        <v>438</v>
      </c>
    </row>
    <row r="12" spans="1:8" ht="12.75">
      <c r="A12" s="387" t="s">
        <v>35</v>
      </c>
      <c r="B12" s="97">
        <f>Eelarvearuanne!H19</f>
        <v>61943.05</v>
      </c>
      <c r="C12" s="97">
        <f>Eelarvearuanne!D19</f>
        <v>3000</v>
      </c>
      <c r="D12" s="463">
        <v>11000</v>
      </c>
      <c r="E12" s="463">
        <v>12000</v>
      </c>
      <c r="F12" s="464">
        <v>13000</v>
      </c>
      <c r="G12" s="389">
        <v>14000</v>
      </c>
      <c r="H12" s="384" t="s">
        <v>351</v>
      </c>
    </row>
    <row r="13" spans="1:7" ht="12.75">
      <c r="A13" s="391" t="s">
        <v>1</v>
      </c>
      <c r="B13" s="178">
        <f aca="true" t="shared" si="3" ref="B13:G13">SUM(B14:B15)</f>
        <v>2722503.16</v>
      </c>
      <c r="C13" s="178">
        <f>C14+C15</f>
        <v>2867159</v>
      </c>
      <c r="D13" s="32">
        <f t="shared" si="3"/>
        <v>2937917</v>
      </c>
      <c r="E13" s="32">
        <f t="shared" si="3"/>
        <v>3034598</v>
      </c>
      <c r="F13" s="32">
        <f t="shared" si="3"/>
        <v>3100136</v>
      </c>
      <c r="G13" s="46">
        <f t="shared" si="3"/>
        <v>3222195</v>
      </c>
    </row>
    <row r="14" spans="1:7" ht="12.75">
      <c r="A14" s="387" t="s">
        <v>229</v>
      </c>
      <c r="B14" s="97">
        <f>-Eelarvearuanne!H25</f>
        <v>180981.40999999997</v>
      </c>
      <c r="C14" s="97">
        <f>-Eelarvearuanne!D25</f>
        <v>247900</v>
      </c>
      <c r="D14" s="463">
        <v>220000</v>
      </c>
      <c r="E14" s="463">
        <v>220000</v>
      </c>
      <c r="F14" s="463">
        <v>220000</v>
      </c>
      <c r="G14" s="463">
        <v>220000</v>
      </c>
    </row>
    <row r="15" spans="1:7" ht="12.75">
      <c r="A15" s="387" t="s">
        <v>36</v>
      </c>
      <c r="B15" s="43">
        <f aca="true" t="shared" si="4" ref="B15:G15">B16+B17+B19</f>
        <v>2541521.75</v>
      </c>
      <c r="C15" s="43">
        <f t="shared" si="4"/>
        <v>2619259</v>
      </c>
      <c r="D15" s="298">
        <f t="shared" si="4"/>
        <v>2717917</v>
      </c>
      <c r="E15" s="298">
        <f t="shared" si="4"/>
        <v>2814598</v>
      </c>
      <c r="F15" s="298">
        <f t="shared" si="4"/>
        <v>2880136</v>
      </c>
      <c r="G15" s="301">
        <f t="shared" si="4"/>
        <v>3002195</v>
      </c>
    </row>
    <row r="16" spans="1:12" ht="12.75">
      <c r="A16" s="387" t="s">
        <v>10</v>
      </c>
      <c r="B16" s="97">
        <f>-Eelarvearuanne!H31</f>
        <v>1536954.95</v>
      </c>
      <c r="C16" s="97">
        <f>-Eelarvearuanne!D31</f>
        <v>1646271</v>
      </c>
      <c r="D16" s="463">
        <v>1714155</v>
      </c>
      <c r="E16" s="463">
        <v>1780000</v>
      </c>
      <c r="F16" s="463">
        <v>1780000</v>
      </c>
      <c r="G16" s="463">
        <v>1865000</v>
      </c>
      <c r="H16" s="443">
        <f aca="true" t="shared" si="5" ref="H16:L17">C16/B16-1</f>
        <v>0.07112508405012141</v>
      </c>
      <c r="I16" s="443">
        <f t="shared" si="5"/>
        <v>0.04123500930284263</v>
      </c>
      <c r="J16" s="443">
        <f t="shared" si="5"/>
        <v>0.038412512287395284</v>
      </c>
      <c r="K16" s="443">
        <f t="shared" si="5"/>
        <v>0</v>
      </c>
      <c r="L16" s="443">
        <f t="shared" si="5"/>
        <v>0.047752808988763995</v>
      </c>
    </row>
    <row r="17" spans="1:12" ht="12.75">
      <c r="A17" s="387" t="s">
        <v>17</v>
      </c>
      <c r="B17" s="97">
        <f>-Eelarvearuanne!H32</f>
        <v>1004246.62</v>
      </c>
      <c r="C17" s="97">
        <f>-Eelarvearuanne!D32</f>
        <v>961669</v>
      </c>
      <c r="D17" s="463">
        <v>975000</v>
      </c>
      <c r="E17" s="463">
        <v>1000000</v>
      </c>
      <c r="F17" s="464">
        <v>1050000</v>
      </c>
      <c r="G17" s="464">
        <v>1090000</v>
      </c>
      <c r="H17" s="443">
        <f t="shared" si="5"/>
        <v>-0.042397573615931106</v>
      </c>
      <c r="I17" s="443">
        <f t="shared" si="5"/>
        <v>0.013862358046271561</v>
      </c>
      <c r="J17" s="443">
        <f t="shared" si="5"/>
        <v>0.02564102564102555</v>
      </c>
      <c r="K17" s="443">
        <f t="shared" si="5"/>
        <v>0.050000000000000044</v>
      </c>
      <c r="L17" s="443">
        <f t="shared" si="5"/>
        <v>0.03809523809523818</v>
      </c>
    </row>
    <row r="18" spans="1:9" ht="12.75">
      <c r="A18" s="394" t="s">
        <v>411</v>
      </c>
      <c r="B18" s="300"/>
      <c r="C18" s="300"/>
      <c r="D18" s="395"/>
      <c r="E18" s="395"/>
      <c r="F18" s="395"/>
      <c r="G18" s="396"/>
      <c r="H18" s="397" t="s">
        <v>410</v>
      </c>
      <c r="I18" s="397"/>
    </row>
    <row r="19" spans="1:7" ht="12.75">
      <c r="A19" s="387" t="s">
        <v>18</v>
      </c>
      <c r="B19" s="97">
        <f>-Eelarvearuanne!H33</f>
        <v>320.18</v>
      </c>
      <c r="C19" s="97">
        <f>-Eelarvearuanne!D33</f>
        <v>11319</v>
      </c>
      <c r="D19" s="463">
        <v>28762</v>
      </c>
      <c r="E19" s="463">
        <v>34598</v>
      </c>
      <c r="F19" s="463">
        <v>50136</v>
      </c>
      <c r="G19" s="389">
        <v>47195</v>
      </c>
    </row>
    <row r="20" spans="1:10" ht="12.75">
      <c r="A20" s="398" t="s">
        <v>230</v>
      </c>
      <c r="B20" s="47">
        <f aca="true" t="shared" si="6" ref="B20:G20">B2-B13</f>
        <v>257608.2799999998</v>
      </c>
      <c r="C20" s="27">
        <f t="shared" si="6"/>
        <v>159879</v>
      </c>
      <c r="D20" s="27">
        <f t="shared" si="6"/>
        <v>230443</v>
      </c>
      <c r="E20" s="27">
        <f t="shared" si="6"/>
        <v>234762</v>
      </c>
      <c r="F20" s="27">
        <f t="shared" si="6"/>
        <v>258824</v>
      </c>
      <c r="G20" s="28">
        <f t="shared" si="6"/>
        <v>221065</v>
      </c>
      <c r="H20" s="399" t="s">
        <v>444</v>
      </c>
      <c r="I20" s="400"/>
      <c r="J20" s="400"/>
    </row>
    <row r="21" spans="1:10" ht="12.75">
      <c r="A21" s="9" t="s">
        <v>2</v>
      </c>
      <c r="B21" s="47">
        <f aca="true" t="shared" si="7" ref="B21:G21">B22+B23+B25+B26+B27+B28+B29+B30+B31+B32</f>
        <v>-288953.49999999994</v>
      </c>
      <c r="C21" s="47">
        <f>C22+C23+C25+C26+C27+C28+C29+C30+C31+C32</f>
        <v>-143559</v>
      </c>
      <c r="D21" s="47">
        <f>D22+D23+D25+D26+D27+D28+D29+D30+D31+D32</f>
        <v>-50276.9315</v>
      </c>
      <c r="E21" s="47">
        <f t="shared" si="7"/>
        <v>-206175.052</v>
      </c>
      <c r="F21" s="47">
        <f t="shared" si="7"/>
        <v>-107821</v>
      </c>
      <c r="G21" s="28">
        <f t="shared" si="7"/>
        <v>-24900</v>
      </c>
      <c r="J21" s="334"/>
    </row>
    <row r="22" spans="1:10" ht="12.75" customHeight="1">
      <c r="A22" s="10" t="s">
        <v>38</v>
      </c>
      <c r="B22" s="97">
        <f>Eelarvearuanne!H36</f>
        <v>35861</v>
      </c>
      <c r="C22" s="97">
        <f>Eelarvearuanne!D36</f>
        <v>0</v>
      </c>
      <c r="D22" s="388"/>
      <c r="E22" s="388"/>
      <c r="F22" s="388"/>
      <c r="G22" s="389"/>
      <c r="H22" s="401"/>
      <c r="I22" s="401"/>
      <c r="J22" s="334"/>
    </row>
    <row r="23" spans="1:10" ht="12.75" customHeight="1">
      <c r="A23" s="10" t="s">
        <v>39</v>
      </c>
      <c r="B23" s="97">
        <f>Eelarvearuanne!H37</f>
        <v>-318596.79</v>
      </c>
      <c r="C23" s="97">
        <f>Eelarvearuanne!D37</f>
        <v>-139612</v>
      </c>
      <c r="D23" s="402">
        <f>-D74</f>
        <v>-74000</v>
      </c>
      <c r="E23" s="402">
        <f>-E74</f>
        <v>-873007</v>
      </c>
      <c r="F23" s="402">
        <f>-F74</f>
        <v>-585365</v>
      </c>
      <c r="G23" s="402">
        <f>-G74</f>
        <v>-60000</v>
      </c>
      <c r="H23" s="403" t="s">
        <v>421</v>
      </c>
      <c r="I23" s="404"/>
      <c r="J23" s="334"/>
    </row>
    <row r="24" spans="1:10" ht="12.75">
      <c r="A24" s="11" t="s">
        <v>37</v>
      </c>
      <c r="B24" s="97"/>
      <c r="C24" s="405">
        <f>-C76</f>
        <v>0</v>
      </c>
      <c r="D24" s="405">
        <f>-D76</f>
        <v>-24000</v>
      </c>
      <c r="E24" s="405">
        <f>-E76</f>
        <v>-183801</v>
      </c>
      <c r="F24" s="405">
        <f>-F76</f>
        <v>-87921</v>
      </c>
      <c r="G24" s="405">
        <f>-G76</f>
        <v>-10000</v>
      </c>
      <c r="H24" s="403" t="s">
        <v>421</v>
      </c>
      <c r="I24" s="404"/>
      <c r="J24" s="334"/>
    </row>
    <row r="25" spans="1:9" ht="12.75" customHeight="1">
      <c r="A25" s="12" t="s">
        <v>40</v>
      </c>
      <c r="B25" s="97">
        <f>Eelarvearuanne!H38</f>
        <v>161895.34</v>
      </c>
      <c r="C25" s="406">
        <f>Eelarvearuanne!D38</f>
        <v>56473</v>
      </c>
      <c r="D25" s="405">
        <f>D75</f>
        <v>50000</v>
      </c>
      <c r="E25" s="405">
        <f>E75</f>
        <v>689206</v>
      </c>
      <c r="F25" s="405">
        <f>F75</f>
        <v>497444</v>
      </c>
      <c r="G25" s="405">
        <f>G75</f>
        <v>50000</v>
      </c>
      <c r="H25" s="403" t="s">
        <v>421</v>
      </c>
      <c r="I25" s="404"/>
    </row>
    <row r="26" spans="1:7" ht="12.75" customHeight="1">
      <c r="A26" s="10" t="s">
        <v>41</v>
      </c>
      <c r="B26" s="97">
        <f>Eelarvearuanne!H39</f>
        <v>-16000</v>
      </c>
      <c r="C26" s="97">
        <f>Eelarvearuanne!D39</f>
        <v>-35570</v>
      </c>
      <c r="D26" s="388"/>
      <c r="E26" s="388"/>
      <c r="F26" s="388"/>
      <c r="G26" s="389"/>
    </row>
    <row r="27" spans="1:10" ht="12.75" customHeight="1">
      <c r="A27" s="14" t="s">
        <v>42</v>
      </c>
      <c r="B27" s="97">
        <f>Eelarvearuanne!H40+Eelarvearuanne!H42</f>
        <v>0</v>
      </c>
      <c r="C27" s="97">
        <f>Eelarvearuanne!D40+Eelarvearuanne!D42</f>
        <v>0</v>
      </c>
      <c r="D27" s="388"/>
      <c r="E27" s="388"/>
      <c r="F27" s="388"/>
      <c r="G27" s="389"/>
      <c r="H27" s="407" t="s">
        <v>344</v>
      </c>
      <c r="I27" s="407"/>
      <c r="J27" s="334"/>
    </row>
    <row r="28" spans="1:8" ht="12.75" customHeight="1">
      <c r="A28" s="14" t="s">
        <v>43</v>
      </c>
      <c r="B28" s="97">
        <f>Eelarvearuanne!H41+Eelarvearuanne!H43</f>
        <v>-128000</v>
      </c>
      <c r="C28" s="97">
        <f>Eelarvearuanne!D41+Eelarvearuanne!D43</f>
        <v>0</v>
      </c>
      <c r="D28" s="388"/>
      <c r="E28" s="388"/>
      <c r="F28" s="388"/>
      <c r="G28" s="389"/>
      <c r="H28" s="407" t="s">
        <v>344</v>
      </c>
    </row>
    <row r="29" spans="1:7" ht="12.75" customHeight="1">
      <c r="A29" s="13" t="s">
        <v>44</v>
      </c>
      <c r="B29" s="98">
        <f>Eelarvearuanne!H44</f>
        <v>0</v>
      </c>
      <c r="C29" s="98">
        <f>Eelarvearuanne!D44</f>
        <v>0</v>
      </c>
      <c r="D29" s="388"/>
      <c r="E29" s="388"/>
      <c r="F29" s="388"/>
      <c r="G29" s="389"/>
    </row>
    <row r="30" spans="1:8" ht="12.75" customHeight="1">
      <c r="A30" s="14" t="s">
        <v>45</v>
      </c>
      <c r="B30" s="97">
        <f>Eelarvearuanne!H45</f>
        <v>0</v>
      </c>
      <c r="C30" s="97">
        <f>Eelarvearuanne!D45</f>
        <v>0</v>
      </c>
      <c r="D30" s="408"/>
      <c r="E30" s="388"/>
      <c r="F30" s="388"/>
      <c r="G30" s="389"/>
      <c r="H30" s="384" t="s">
        <v>385</v>
      </c>
    </row>
    <row r="31" spans="1:7" ht="12.75" customHeight="1">
      <c r="A31" s="67" t="s">
        <v>202</v>
      </c>
      <c r="B31" s="99">
        <f>Eelarvearuanne!H46</f>
        <v>187.28</v>
      </c>
      <c r="C31" s="99">
        <f>Eelarvearuanne!D46</f>
        <v>150</v>
      </c>
      <c r="D31" s="463">
        <v>100</v>
      </c>
      <c r="E31" s="463">
        <v>100</v>
      </c>
      <c r="F31" s="463">
        <v>100</v>
      </c>
      <c r="G31" s="463">
        <v>100</v>
      </c>
    </row>
    <row r="32" spans="1:7" ht="12.75">
      <c r="A32" s="67" t="s">
        <v>203</v>
      </c>
      <c r="B32" s="97">
        <f>Eelarvearuanne!H47</f>
        <v>-24300.33</v>
      </c>
      <c r="C32" s="97">
        <f>Eelarvearuanne!D47</f>
        <v>-25000</v>
      </c>
      <c r="D32" s="463">
        <v>-26376.9315</v>
      </c>
      <c r="E32" s="463">
        <v>-22474.052</v>
      </c>
      <c r="F32" s="464">
        <v>-20000</v>
      </c>
      <c r="G32" s="389">
        <v>-15000</v>
      </c>
    </row>
    <row r="33" spans="1:8" ht="12.75">
      <c r="A33" s="15" t="s">
        <v>3</v>
      </c>
      <c r="B33" s="47">
        <f aca="true" t="shared" si="8" ref="B33:G33">B20+B21</f>
        <v>-31345.220000000147</v>
      </c>
      <c r="C33" s="27">
        <f t="shared" si="8"/>
        <v>16320</v>
      </c>
      <c r="D33" s="27">
        <f>D20+D21</f>
        <v>180166.0685</v>
      </c>
      <c r="E33" s="27">
        <f t="shared" si="8"/>
        <v>28586.948000000004</v>
      </c>
      <c r="F33" s="27">
        <f t="shared" si="8"/>
        <v>151003</v>
      </c>
      <c r="G33" s="28">
        <f t="shared" si="8"/>
        <v>196165</v>
      </c>
      <c r="H33" s="409" t="s">
        <v>352</v>
      </c>
    </row>
    <row r="34" spans="1:7" ht="12.75">
      <c r="A34" s="15" t="s">
        <v>4</v>
      </c>
      <c r="B34" s="47">
        <f aca="true" t="shared" si="9" ref="B34:G34">B35+B36</f>
        <v>-10756</v>
      </c>
      <c r="C34" s="27">
        <f t="shared" si="9"/>
        <v>-163057</v>
      </c>
      <c r="D34" s="27">
        <f t="shared" si="9"/>
        <v>-187166</v>
      </c>
      <c r="E34" s="27">
        <f t="shared" si="9"/>
        <v>-38587</v>
      </c>
      <c r="F34" s="27">
        <f t="shared" si="9"/>
        <v>-196165</v>
      </c>
      <c r="G34" s="28">
        <f t="shared" si="9"/>
        <v>-196165</v>
      </c>
    </row>
    <row r="35" spans="1:7" ht="12.75">
      <c r="A35" s="410" t="s">
        <v>46</v>
      </c>
      <c r="B35" s="97">
        <f>Eelarvearuanne!H50</f>
        <v>765238</v>
      </c>
      <c r="C35" s="97">
        <f>Eelarvearuanne!D50</f>
        <v>0</v>
      </c>
      <c r="D35" s="388">
        <v>0</v>
      </c>
      <c r="E35" s="388">
        <v>150000</v>
      </c>
      <c r="F35" s="388">
        <v>0</v>
      </c>
      <c r="G35" s="388">
        <v>0</v>
      </c>
    </row>
    <row r="36" spans="1:7" ht="12.75">
      <c r="A36" s="410" t="s">
        <v>47</v>
      </c>
      <c r="B36" s="97">
        <f>Eelarvearuanne!H51</f>
        <v>-775994</v>
      </c>
      <c r="C36" s="97">
        <f>Eelarvearuanne!D51</f>
        <v>-163057</v>
      </c>
      <c r="D36" s="388">
        <v>-187166</v>
      </c>
      <c r="E36" s="388">
        <v>-188587</v>
      </c>
      <c r="F36" s="388">
        <v>-196165</v>
      </c>
      <c r="G36" s="389">
        <v>-196165</v>
      </c>
    </row>
    <row r="37" spans="1:8" ht="25.5">
      <c r="A37" s="16" t="s">
        <v>53</v>
      </c>
      <c r="B37" s="97">
        <f>Eelarvearuanne!H52</f>
        <v>-42101.22</v>
      </c>
      <c r="C37" s="171">
        <f>Eelarvearuanne!D52</f>
        <v>-146737</v>
      </c>
      <c r="D37" s="411">
        <v>-7000</v>
      </c>
      <c r="E37" s="412">
        <v>-10000</v>
      </c>
      <c r="F37" s="460">
        <v>-45162</v>
      </c>
      <c r="G37" s="413"/>
      <c r="H37" s="409" t="s">
        <v>459</v>
      </c>
    </row>
    <row r="38" spans="1:8" ht="38.25">
      <c r="A38" s="16" t="s">
        <v>239</v>
      </c>
      <c r="B38" s="97">
        <f>Eelarvearuanne!H53</f>
        <v>0</v>
      </c>
      <c r="C38" s="97">
        <f>Eelarvearuanne!D53</f>
        <v>0</v>
      </c>
      <c r="D38" s="388"/>
      <c r="E38" s="388"/>
      <c r="F38" s="388"/>
      <c r="G38" s="389"/>
      <c r="H38" s="414"/>
    </row>
    <row r="39" spans="1:7" ht="12.75">
      <c r="A39" s="415"/>
      <c r="B39" s="416"/>
      <c r="C39" s="417"/>
      <c r="D39" s="418"/>
      <c r="E39" s="418"/>
      <c r="F39" s="418"/>
      <c r="G39" s="419"/>
    </row>
    <row r="40" spans="1:8" ht="13.5" customHeight="1">
      <c r="A40" s="170" t="s">
        <v>7</v>
      </c>
      <c r="B40" s="148">
        <f>Eelarvearuanne!H165</f>
        <v>211121.94</v>
      </c>
      <c r="C40" s="420">
        <f>B40+C37</f>
        <v>64384.94</v>
      </c>
      <c r="D40" s="421">
        <f>C40+D37</f>
        <v>57384.94</v>
      </c>
      <c r="E40" s="459">
        <f>D40+E37</f>
        <v>47384.94</v>
      </c>
      <c r="F40" s="422">
        <f>E40+F37</f>
        <v>2222.9400000000023</v>
      </c>
      <c r="G40" s="423">
        <f>F40+G37</f>
        <v>2222.9400000000023</v>
      </c>
      <c r="H40" s="409" t="s">
        <v>428</v>
      </c>
    </row>
    <row r="41" spans="1:10" ht="12.75">
      <c r="A41" s="16" t="s">
        <v>19</v>
      </c>
      <c r="B41" s="447">
        <f>Eelarvearuanne!H163+B42</f>
        <v>1746150</v>
      </c>
      <c r="C41" s="445">
        <f>B41+C34+C42-B42</f>
        <v>1583093</v>
      </c>
      <c r="D41" s="445">
        <f>C41+D34+D42-C42</f>
        <v>1395927</v>
      </c>
      <c r="E41" s="445">
        <f>D41+E34+E42-D42</f>
        <v>1357340</v>
      </c>
      <c r="F41" s="445">
        <f>E41+F34+F42-E42</f>
        <v>1161175</v>
      </c>
      <c r="G41" s="448">
        <f>F41+G34+G42-F42</f>
        <v>965010</v>
      </c>
      <c r="H41" s="429" t="s">
        <v>488</v>
      </c>
      <c r="I41" s="446"/>
      <c r="J41" s="446"/>
    </row>
    <row r="42" spans="1:16" s="334" customFormat="1" ht="16.5" customHeight="1">
      <c r="A42" s="450" t="s">
        <v>486</v>
      </c>
      <c r="B42" s="444"/>
      <c r="C42" s="444"/>
      <c r="D42" s="445"/>
      <c r="E42" s="445"/>
      <c r="F42" s="445"/>
      <c r="G42" s="448"/>
      <c r="H42" s="429" t="s">
        <v>483</v>
      </c>
      <c r="I42" s="446"/>
      <c r="J42" s="446"/>
      <c r="K42" s="446"/>
      <c r="L42" s="446"/>
      <c r="M42" s="446"/>
      <c r="N42" s="446"/>
      <c r="O42" s="446"/>
      <c r="P42" s="446"/>
    </row>
    <row r="43" spans="1:8" ht="22.5">
      <c r="A43" s="424" t="s">
        <v>457</v>
      </c>
      <c r="B43" s="425">
        <f>Eelarvearuanne!H164</f>
        <v>0</v>
      </c>
      <c r="C43" s="425">
        <f>Eelarvearuanne!D164</f>
        <v>0</v>
      </c>
      <c r="D43" s="392"/>
      <c r="E43" s="392"/>
      <c r="F43" s="392"/>
      <c r="G43" s="426"/>
      <c r="H43" s="436" t="s">
        <v>487</v>
      </c>
    </row>
    <row r="44" spans="1:8" ht="12.75">
      <c r="A44" s="19" t="s">
        <v>354</v>
      </c>
      <c r="B44" s="43">
        <f aca="true" t="shared" si="10" ref="B44:G44">IF(B41-B40&lt;0,0,B41-B40)</f>
        <v>1535028.06</v>
      </c>
      <c r="C44" s="43">
        <f t="shared" si="10"/>
        <v>1518708.06</v>
      </c>
      <c r="D44" s="43">
        <f t="shared" si="10"/>
        <v>1338542.06</v>
      </c>
      <c r="E44" s="43">
        <f t="shared" si="10"/>
        <v>1309955.06</v>
      </c>
      <c r="F44" s="43">
        <f t="shared" si="10"/>
        <v>1158952.06</v>
      </c>
      <c r="G44" s="35">
        <f t="shared" si="10"/>
        <v>962787.06</v>
      </c>
      <c r="H44" s="409" t="s">
        <v>353</v>
      </c>
    </row>
    <row r="45" spans="1:7" ht="12.75">
      <c r="A45" s="19" t="s">
        <v>355</v>
      </c>
      <c r="B45" s="172">
        <f aca="true" t="shared" si="11" ref="B45:G45">B44/B2</f>
        <v>0.5150908249256612</v>
      </c>
      <c r="C45" s="173">
        <f t="shared" si="11"/>
        <v>0.5017142368216059</v>
      </c>
      <c r="D45" s="173">
        <f t="shared" si="11"/>
        <v>0.42247158151220193</v>
      </c>
      <c r="E45" s="173">
        <f t="shared" si="11"/>
        <v>0.40067629750165173</v>
      </c>
      <c r="F45" s="173">
        <f t="shared" si="11"/>
        <v>0.34503300426322436</v>
      </c>
      <c r="G45" s="174">
        <f t="shared" si="11"/>
        <v>0.2796149753431341</v>
      </c>
    </row>
    <row r="46" spans="1:8" ht="12.75">
      <c r="A46" s="19" t="s">
        <v>356</v>
      </c>
      <c r="B46" s="43">
        <f aca="true" t="shared" si="12" ref="B46:G46">IF((B20+B18)*6&gt;B2,B2+B43,IF((B20+B18)*6&lt;0.6*B2,0.6*B2+B43,(B20+B18)*6+B43))</f>
        <v>1788066.8639999998</v>
      </c>
      <c r="C46" s="43">
        <f t="shared" si="12"/>
        <v>1816222.8</v>
      </c>
      <c r="D46" s="43">
        <f t="shared" si="12"/>
        <v>1901016</v>
      </c>
      <c r="E46" s="43">
        <f t="shared" si="12"/>
        <v>1961616</v>
      </c>
      <c r="F46" s="43">
        <f t="shared" si="12"/>
        <v>2015376</v>
      </c>
      <c r="G46" s="35">
        <f t="shared" si="12"/>
        <v>2065956</v>
      </c>
      <c r="H46" s="384" t="s">
        <v>406</v>
      </c>
    </row>
    <row r="47" spans="1:7" ht="12.75">
      <c r="A47" s="19" t="s">
        <v>357</v>
      </c>
      <c r="B47" s="172">
        <f aca="true" t="shared" si="13" ref="B47:G47">B46/B2</f>
        <v>0.6</v>
      </c>
      <c r="C47" s="173">
        <f t="shared" si="13"/>
        <v>0.6</v>
      </c>
      <c r="D47" s="173">
        <f t="shared" si="13"/>
        <v>0.6</v>
      </c>
      <c r="E47" s="173">
        <f t="shared" si="13"/>
        <v>0.6</v>
      </c>
      <c r="F47" s="173">
        <f t="shared" si="13"/>
        <v>0.6</v>
      </c>
      <c r="G47" s="174">
        <f t="shared" si="13"/>
        <v>0.6</v>
      </c>
    </row>
    <row r="48" spans="1:7" ht="12.75">
      <c r="A48" s="19" t="s">
        <v>59</v>
      </c>
      <c r="B48" s="43">
        <f aca="true" t="shared" si="14" ref="B48:G48">B46-B44</f>
        <v>253038.80399999977</v>
      </c>
      <c r="C48" s="29">
        <f t="shared" si="14"/>
        <v>297514.74</v>
      </c>
      <c r="D48" s="29">
        <f t="shared" si="14"/>
        <v>562473.94</v>
      </c>
      <c r="E48" s="29">
        <f t="shared" si="14"/>
        <v>651660.94</v>
      </c>
      <c r="F48" s="29">
        <f t="shared" si="14"/>
        <v>856423.94</v>
      </c>
      <c r="G48" s="35">
        <f t="shared" si="14"/>
        <v>1103168.94</v>
      </c>
    </row>
    <row r="49" spans="1:7" ht="12.75">
      <c r="A49" s="20"/>
      <c r="B49" s="26"/>
      <c r="C49" s="427"/>
      <c r="D49" s="427"/>
      <c r="E49" s="427"/>
      <c r="F49" s="427"/>
      <c r="G49" s="428"/>
    </row>
    <row r="50" spans="1:9" s="409" customFormat="1" ht="13.5" thickBot="1">
      <c r="A50" s="167" t="s">
        <v>8</v>
      </c>
      <c r="B50" s="168">
        <f aca="true" t="shared" si="15" ref="B50:G50">B33+B34-B37+B38</f>
        <v>-1.4551915228366852E-10</v>
      </c>
      <c r="C50" s="168">
        <f t="shared" si="15"/>
        <v>0</v>
      </c>
      <c r="D50" s="168">
        <f>D33+D34-D37+D38</f>
        <v>0.0684999999939464</v>
      </c>
      <c r="E50" s="168">
        <f t="shared" si="15"/>
        <v>-0.05199999999604188</v>
      </c>
      <c r="F50" s="168">
        <f t="shared" si="15"/>
        <v>0</v>
      </c>
      <c r="G50" s="169">
        <f t="shared" si="15"/>
        <v>0</v>
      </c>
      <c r="H50" s="449" t="s">
        <v>345</v>
      </c>
      <c r="I50" s="430"/>
    </row>
    <row r="51" spans="1:7" ht="12.75">
      <c r="A51" s="21"/>
      <c r="B51" s="22"/>
      <c r="C51" s="22"/>
      <c r="D51" s="22"/>
      <c r="E51" s="22"/>
      <c r="F51" s="22"/>
      <c r="G51" s="22"/>
    </row>
    <row r="52" spans="1:8" ht="12.75">
      <c r="A52" s="72" t="s">
        <v>223</v>
      </c>
      <c r="B52" s="175" t="s">
        <v>226</v>
      </c>
      <c r="C52" s="176">
        <f>C2/B2-1</f>
        <v>0.015746578926592036</v>
      </c>
      <c r="D52" s="176">
        <f>D2/C2-1</f>
        <v>0.0466865629040667</v>
      </c>
      <c r="E52" s="176">
        <f>E2/D2-1</f>
        <v>0.03187769066646462</v>
      </c>
      <c r="F52" s="176">
        <f>F2/E2-1</f>
        <v>0.027405975481439748</v>
      </c>
      <c r="G52" s="176">
        <f>G2/F2-1</f>
        <v>0.025097053850001272</v>
      </c>
      <c r="H52" s="384" t="s">
        <v>360</v>
      </c>
    </row>
    <row r="53" spans="1:8" ht="12.75">
      <c r="A53" s="72" t="s">
        <v>224</v>
      </c>
      <c r="B53" s="175" t="s">
        <v>226</v>
      </c>
      <c r="C53" s="176">
        <f>C13/B13-1</f>
        <v>0.053133396546727996</v>
      </c>
      <c r="D53" s="176">
        <f>D13/C13-1</f>
        <v>0.024678784818002786</v>
      </c>
      <c r="E53" s="176">
        <f>E13/D13-1</f>
        <v>0.03290800931408211</v>
      </c>
      <c r="F53" s="176">
        <f>F13/E13-1</f>
        <v>0.021596929807506715</v>
      </c>
      <c r="G53" s="176">
        <f>G13/F13-1</f>
        <v>0.0393721436736969</v>
      </c>
      <c r="H53" s="384" t="s">
        <v>360</v>
      </c>
    </row>
    <row r="54" spans="1:7" ht="12.75">
      <c r="A54" s="72" t="s">
        <v>225</v>
      </c>
      <c r="B54" s="177">
        <f aca="true" t="shared" si="16" ref="B54:G54">B2/B13</f>
        <v>1.094621847932033</v>
      </c>
      <c r="C54" s="177">
        <f t="shared" si="16"/>
        <v>1.0557621673580013</v>
      </c>
      <c r="D54" s="177">
        <f t="shared" si="16"/>
        <v>1.0784375460572917</v>
      </c>
      <c r="E54" s="177">
        <f t="shared" si="16"/>
        <v>1.0773618120093666</v>
      </c>
      <c r="F54" s="177">
        <f t="shared" si="16"/>
        <v>1.0834879502060555</v>
      </c>
      <c r="G54" s="177">
        <f t="shared" si="16"/>
        <v>1.0686069589208598</v>
      </c>
    </row>
    <row r="55" spans="1:7" ht="25.5" customHeight="1" thickBot="1">
      <c r="A55" s="442" t="s">
        <v>461</v>
      </c>
      <c r="B55" s="431"/>
      <c r="C55" s="432">
        <f>(C41-C40-C43)/C2</f>
        <v>0.5017142368216059</v>
      </c>
      <c r="D55" s="432">
        <f>(D41-D40-D43)/D2</f>
        <v>0.42247158151220193</v>
      </c>
      <c r="E55" s="432">
        <f>(E41-E40-E43)/E2</f>
        <v>0.40067629750165173</v>
      </c>
      <c r="F55" s="432">
        <f>(F41-F40-F43)/F2</f>
        <v>0.34503300426322436</v>
      </c>
      <c r="G55" s="432">
        <f>(G41-G40-G43)/G2</f>
        <v>0.2796149753431341</v>
      </c>
    </row>
    <row r="56" spans="1:11" ht="42.75" customHeight="1" thickBot="1">
      <c r="A56" s="73" t="s">
        <v>403</v>
      </c>
      <c r="B56" s="363"/>
      <c r="C56" s="363" t="s">
        <v>463</v>
      </c>
      <c r="D56" s="363" t="s">
        <v>431</v>
      </c>
      <c r="E56" s="363" t="s">
        <v>432</v>
      </c>
      <c r="F56" s="363" t="s">
        <v>440</v>
      </c>
      <c r="G56" s="363" t="s">
        <v>464</v>
      </c>
      <c r="H56" s="194" t="s">
        <v>383</v>
      </c>
      <c r="I56" s="476" t="s">
        <v>422</v>
      </c>
      <c r="J56" s="477"/>
      <c r="K56" s="334"/>
    </row>
    <row r="57" spans="1:7" ht="12.75">
      <c r="A57" s="19" t="s">
        <v>491</v>
      </c>
      <c r="B57" s="433"/>
      <c r="C57" s="433">
        <f>SUM(C58:C59)</f>
        <v>0</v>
      </c>
      <c r="D57" s="433">
        <f>SUM(D58:D59)</f>
        <v>0</v>
      </c>
      <c r="E57" s="433">
        <f>SUM(E58:E59)</f>
        <v>767047</v>
      </c>
      <c r="F57" s="433">
        <f>SUM(F58:F59)</f>
        <v>0</v>
      </c>
      <c r="G57" s="434">
        <f>SUM(G58:G59)</f>
        <v>0</v>
      </c>
    </row>
    <row r="58" spans="1:7" ht="12.75">
      <c r="A58" s="74" t="s">
        <v>231</v>
      </c>
      <c r="B58" s="406"/>
      <c r="C58" s="435"/>
      <c r="D58" s="463">
        <v>0</v>
      </c>
      <c r="E58" s="463">
        <v>639206</v>
      </c>
      <c r="F58" s="463">
        <v>0</v>
      </c>
      <c r="G58" s="463">
        <v>0</v>
      </c>
    </row>
    <row r="59" spans="1:8" ht="12.75">
      <c r="A59" s="74" t="s">
        <v>359</v>
      </c>
      <c r="B59" s="406"/>
      <c r="C59" s="435"/>
      <c r="D59" s="463">
        <v>0</v>
      </c>
      <c r="E59" s="463">
        <v>127841</v>
      </c>
      <c r="F59" s="463">
        <v>0</v>
      </c>
      <c r="G59" s="463">
        <v>0</v>
      </c>
      <c r="H59" s="409" t="s">
        <v>358</v>
      </c>
    </row>
    <row r="60" spans="1:7" ht="13.5" customHeight="1">
      <c r="A60" s="19" t="s">
        <v>492</v>
      </c>
      <c r="B60" s="433"/>
      <c r="C60" s="433">
        <f>SUM(C61:C62)</f>
        <v>0</v>
      </c>
      <c r="D60" s="433">
        <f>SUM(D61:D62)</f>
        <v>0</v>
      </c>
      <c r="E60" s="433">
        <f>SUM(E61:E62)</f>
        <v>31960</v>
      </c>
      <c r="F60" s="433">
        <f>SUM(F61:F62)</f>
        <v>511365</v>
      </c>
      <c r="G60" s="434">
        <f>SUM(G61:G62)</f>
        <v>0</v>
      </c>
    </row>
    <row r="61" spans="1:7" ht="13.5" customHeight="1">
      <c r="A61" s="74" t="s">
        <v>231</v>
      </c>
      <c r="B61" s="406"/>
      <c r="C61" s="435"/>
      <c r="D61" s="465"/>
      <c r="E61" s="465"/>
      <c r="F61" s="463">
        <v>447444</v>
      </c>
      <c r="G61" s="464"/>
    </row>
    <row r="62" spans="1:7" ht="13.5" customHeight="1">
      <c r="A62" s="74" t="s">
        <v>359</v>
      </c>
      <c r="B62" s="406"/>
      <c r="C62" s="435"/>
      <c r="D62" s="465"/>
      <c r="E62" s="465">
        <v>31960</v>
      </c>
      <c r="F62" s="463">
        <v>63921</v>
      </c>
      <c r="G62" s="464"/>
    </row>
    <row r="63" spans="1:7" ht="13.5" customHeight="1">
      <c r="A63" s="19" t="s">
        <v>493</v>
      </c>
      <c r="B63" s="433"/>
      <c r="C63" s="433">
        <f>SUM(C64:C65)</f>
        <v>0</v>
      </c>
      <c r="D63" s="433">
        <f>SUM(D64:D65)</f>
        <v>60000</v>
      </c>
      <c r="E63" s="433">
        <f>SUM(E64:E65)</f>
        <v>60000</v>
      </c>
      <c r="F63" s="433">
        <f>SUM(F64:F65)</f>
        <v>60000</v>
      </c>
      <c r="G63" s="434">
        <f>SUM(G64:G65)</f>
        <v>50000</v>
      </c>
    </row>
    <row r="64" spans="1:7" ht="13.5" customHeight="1">
      <c r="A64" s="74" t="s">
        <v>231</v>
      </c>
      <c r="B64" s="406"/>
      <c r="C64" s="435"/>
      <c r="D64" s="465">
        <v>50000</v>
      </c>
      <c r="E64" s="465">
        <v>50000</v>
      </c>
      <c r="F64" s="465">
        <v>50000</v>
      </c>
      <c r="G64" s="465">
        <v>50000</v>
      </c>
    </row>
    <row r="65" spans="1:7" ht="13.5" customHeight="1">
      <c r="A65" s="74" t="s">
        <v>359</v>
      </c>
      <c r="B65" s="406"/>
      <c r="C65" s="435"/>
      <c r="D65" s="463">
        <v>10000</v>
      </c>
      <c r="E65" s="463">
        <v>10000</v>
      </c>
      <c r="F65" s="463">
        <v>10000</v>
      </c>
      <c r="G65" s="463">
        <v>0</v>
      </c>
    </row>
    <row r="66" spans="1:7" ht="13.5" customHeight="1">
      <c r="A66" s="19" t="s">
        <v>20</v>
      </c>
      <c r="B66" s="433"/>
      <c r="C66" s="433">
        <f>SUM(C67:C68)</f>
        <v>0</v>
      </c>
      <c r="D66" s="433">
        <f>SUM(D67:D68)</f>
        <v>0</v>
      </c>
      <c r="E66" s="433">
        <f>SUM(E67:E68)</f>
        <v>0</v>
      </c>
      <c r="F66" s="433">
        <f>SUM(F67:F68)</f>
        <v>0</v>
      </c>
      <c r="G66" s="434">
        <f>SUM(G67:G68)</f>
        <v>0</v>
      </c>
    </row>
    <row r="67" spans="1:7" ht="13.5" customHeight="1">
      <c r="A67" s="74" t="s">
        <v>231</v>
      </c>
      <c r="B67" s="406"/>
      <c r="C67" s="435"/>
      <c r="D67" s="435"/>
      <c r="E67" s="392"/>
      <c r="F67" s="392"/>
      <c r="G67" s="393"/>
    </row>
    <row r="68" spans="1:21" ht="13.5" customHeight="1">
      <c r="A68" s="74" t="s">
        <v>359</v>
      </c>
      <c r="B68" s="406"/>
      <c r="C68" s="435"/>
      <c r="D68" s="435"/>
      <c r="E68" s="392"/>
      <c r="F68" s="392"/>
      <c r="G68" s="393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</row>
    <row r="69" spans="1:21" ht="13.5" customHeight="1">
      <c r="A69" s="75" t="s">
        <v>21</v>
      </c>
      <c r="B69" s="406"/>
      <c r="C69" s="392"/>
      <c r="D69" s="392"/>
      <c r="E69" s="392"/>
      <c r="F69" s="392"/>
      <c r="G69" s="393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</row>
    <row r="70" spans="1:7" ht="12.75">
      <c r="A70" s="75"/>
      <c r="B70" s="406"/>
      <c r="C70" s="392"/>
      <c r="D70" s="392"/>
      <c r="E70" s="392"/>
      <c r="F70" s="392"/>
      <c r="G70" s="393"/>
    </row>
    <row r="71" spans="1:7" ht="12.75">
      <c r="A71" s="19" t="s">
        <v>238</v>
      </c>
      <c r="B71" s="433"/>
      <c r="C71" s="433">
        <f>SUM(C72:C73)</f>
        <v>0</v>
      </c>
      <c r="D71" s="433">
        <f>SUM(D72:D73)</f>
        <v>14000</v>
      </c>
      <c r="E71" s="433">
        <f>SUM(E72:E73)</f>
        <v>14000</v>
      </c>
      <c r="F71" s="433">
        <f>SUM(F72:F73)</f>
        <v>14000</v>
      </c>
      <c r="G71" s="434">
        <f>SUM(G72:G73)</f>
        <v>10000</v>
      </c>
    </row>
    <row r="72" spans="1:7" ht="12.75">
      <c r="A72" s="74" t="s">
        <v>231</v>
      </c>
      <c r="B72" s="406"/>
      <c r="C72" s="435"/>
      <c r="D72" s="463"/>
      <c r="E72" s="463"/>
      <c r="F72" s="464"/>
      <c r="G72" s="393"/>
    </row>
    <row r="73" spans="1:7" s="436" customFormat="1" ht="12.75">
      <c r="A73" s="74" t="s">
        <v>359</v>
      </c>
      <c r="B73" s="406"/>
      <c r="C73" s="435"/>
      <c r="D73" s="465">
        <v>14000</v>
      </c>
      <c r="E73" s="465">
        <v>14000</v>
      </c>
      <c r="F73" s="465">
        <v>14000</v>
      </c>
      <c r="G73" s="465">
        <v>10000</v>
      </c>
    </row>
    <row r="74" spans="1:8" s="436" customFormat="1" ht="12.75">
      <c r="A74" s="132" t="s">
        <v>6</v>
      </c>
      <c r="B74" s="437"/>
      <c r="C74" s="437">
        <f>SUM(C75:C76)</f>
        <v>0</v>
      </c>
      <c r="D74" s="437">
        <f>SUM(D75:D76)</f>
        <v>74000</v>
      </c>
      <c r="E74" s="437">
        <f>SUM(E75:E76)</f>
        <v>873007</v>
      </c>
      <c r="F74" s="437">
        <f>SUM(F75:F76)</f>
        <v>585365</v>
      </c>
      <c r="G74" s="438">
        <f>SUM(G75:G76)</f>
        <v>60000</v>
      </c>
      <c r="H74" s="390"/>
    </row>
    <row r="75" spans="1:7" ht="12.75">
      <c r="A75" s="74" t="s">
        <v>231</v>
      </c>
      <c r="B75" s="406"/>
      <c r="C75" s="406">
        <f aca="true" t="shared" si="17" ref="C75:G76">C58+C61+C64+C67+C72</f>
        <v>0</v>
      </c>
      <c r="D75" s="406">
        <f t="shared" si="17"/>
        <v>50000</v>
      </c>
      <c r="E75" s="406">
        <f t="shared" si="17"/>
        <v>689206</v>
      </c>
      <c r="F75" s="406">
        <f t="shared" si="17"/>
        <v>497444</v>
      </c>
      <c r="G75" s="439">
        <f t="shared" si="17"/>
        <v>50000</v>
      </c>
    </row>
    <row r="76" spans="1:7" ht="13.5" thickBot="1">
      <c r="A76" s="74" t="s">
        <v>359</v>
      </c>
      <c r="B76" s="440"/>
      <c r="C76" s="440">
        <f t="shared" si="17"/>
        <v>0</v>
      </c>
      <c r="D76" s="440">
        <f t="shared" si="17"/>
        <v>24000</v>
      </c>
      <c r="E76" s="440">
        <f t="shared" si="17"/>
        <v>183801</v>
      </c>
      <c r="F76" s="440">
        <f t="shared" si="17"/>
        <v>87921</v>
      </c>
      <c r="G76" s="441">
        <f t="shared" si="17"/>
        <v>10000</v>
      </c>
    </row>
    <row r="77" ht="19.5" customHeight="1">
      <c r="A77" s="124" t="s">
        <v>240</v>
      </c>
    </row>
    <row r="81" ht="12.75">
      <c r="C81" s="392"/>
    </row>
    <row r="88" ht="12.75">
      <c r="A88" s="409"/>
    </row>
  </sheetData>
  <sheetProtection/>
  <mergeCells count="1">
    <mergeCell ref="I56:J56"/>
  </mergeCells>
  <conditionalFormatting sqref="B48:G48 C20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="110" zoomScaleNormal="110" zoomScalePageLayoutView="0" workbookViewId="0" topLeftCell="A1">
      <pane xSplit="1" ySplit="1" topLeftCell="B1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69" sqref="H69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97.7109375" style="0" customWidth="1"/>
    <col min="9" max="10" width="16.00390625" style="130" customWidth="1"/>
    <col min="11" max="11" width="15.421875" style="0" customWidth="1"/>
  </cols>
  <sheetData>
    <row r="1" spans="1:11" ht="51.75" thickBot="1">
      <c r="A1" s="2" t="s">
        <v>404</v>
      </c>
      <c r="B1" s="363" t="s">
        <v>462</v>
      </c>
      <c r="C1" s="363" t="s">
        <v>463</v>
      </c>
      <c r="D1" s="363" t="s">
        <v>431</v>
      </c>
      <c r="E1" s="363" t="s">
        <v>432</v>
      </c>
      <c r="F1" s="363" t="s">
        <v>440</v>
      </c>
      <c r="G1" s="363" t="s">
        <v>464</v>
      </c>
      <c r="H1" s="128" t="s">
        <v>337</v>
      </c>
      <c r="I1" s="369" t="s">
        <v>442</v>
      </c>
      <c r="J1" s="369" t="s">
        <v>489</v>
      </c>
      <c r="K1" s="373" t="s">
        <v>439</v>
      </c>
    </row>
    <row r="2" spans="1:10" ht="12.75">
      <c r="A2" s="65" t="s">
        <v>213</v>
      </c>
      <c r="B2" s="27">
        <f aca="true" t="shared" si="0" ref="B2:G2">B3+B6</f>
        <v>408277</v>
      </c>
      <c r="C2" s="27">
        <f t="shared" si="0"/>
        <v>337697</v>
      </c>
      <c r="D2" s="27">
        <f t="shared" si="0"/>
        <v>350777</v>
      </c>
      <c r="E2" s="27">
        <f t="shared" si="0"/>
        <v>356474</v>
      </c>
      <c r="F2" s="27">
        <f t="shared" si="0"/>
        <v>362700</v>
      </c>
      <c r="G2" s="28">
        <f t="shared" si="0"/>
        <v>373000</v>
      </c>
      <c r="I2" s="130">
        <f>Eelarvearuanne!H56</f>
        <v>408271.58999999997</v>
      </c>
      <c r="J2" s="7">
        <f>Eelarvearuanne!D56</f>
        <v>337697</v>
      </c>
    </row>
    <row r="3" spans="1:7" ht="12.75">
      <c r="A3" s="63" t="s">
        <v>199</v>
      </c>
      <c r="B3" s="38">
        <f aca="true" t="shared" si="1" ref="B3:G3">B4+B5</f>
        <v>255976</v>
      </c>
      <c r="C3" s="38">
        <f t="shared" si="1"/>
        <v>312697</v>
      </c>
      <c r="D3" s="38">
        <f t="shared" si="1"/>
        <v>324400</v>
      </c>
      <c r="E3" s="38">
        <f t="shared" si="1"/>
        <v>334000</v>
      </c>
      <c r="F3" s="38">
        <f t="shared" si="1"/>
        <v>342700</v>
      </c>
      <c r="G3" s="39">
        <f t="shared" si="1"/>
        <v>358000</v>
      </c>
    </row>
    <row r="4" spans="1:10" ht="12.75">
      <c r="A4" s="63" t="s">
        <v>205</v>
      </c>
      <c r="B4" s="50">
        <v>0</v>
      </c>
      <c r="C4" s="50">
        <v>0</v>
      </c>
      <c r="D4" s="50"/>
      <c r="E4" s="50"/>
      <c r="F4" s="50"/>
      <c r="G4" s="64"/>
      <c r="H4" s="1" t="s">
        <v>420</v>
      </c>
      <c r="I4" s="370"/>
      <c r="J4" s="370"/>
    </row>
    <row r="5" spans="1:8" ht="12.75">
      <c r="A5" s="63" t="s">
        <v>206</v>
      </c>
      <c r="B5" s="50">
        <v>255976</v>
      </c>
      <c r="C5" s="50">
        <v>312697</v>
      </c>
      <c r="D5" s="50">
        <v>324400</v>
      </c>
      <c r="E5" s="50">
        <v>334000</v>
      </c>
      <c r="F5" s="50">
        <v>342700</v>
      </c>
      <c r="G5" s="64">
        <v>358000</v>
      </c>
      <c r="H5" t="s">
        <v>346</v>
      </c>
    </row>
    <row r="6" spans="1:7" ht="12.75">
      <c r="A6" s="63" t="s">
        <v>200</v>
      </c>
      <c r="B6" s="38">
        <f aca="true" t="shared" si="2" ref="B6:G6">B7+B8</f>
        <v>152301</v>
      </c>
      <c r="C6" s="38">
        <f t="shared" si="2"/>
        <v>25000</v>
      </c>
      <c r="D6" s="38">
        <f t="shared" si="2"/>
        <v>26377</v>
      </c>
      <c r="E6" s="38">
        <f t="shared" si="2"/>
        <v>22474</v>
      </c>
      <c r="F6" s="38">
        <f t="shared" si="2"/>
        <v>20000</v>
      </c>
      <c r="G6" s="39">
        <f t="shared" si="2"/>
        <v>15000</v>
      </c>
    </row>
    <row r="7" spans="1:7" ht="12.75">
      <c r="A7" s="63" t="s">
        <v>205</v>
      </c>
      <c r="B7" s="50">
        <v>0</v>
      </c>
      <c r="C7" s="50">
        <v>0</v>
      </c>
      <c r="D7" s="50"/>
      <c r="E7" s="50"/>
      <c r="F7" s="50"/>
      <c r="G7" s="64"/>
    </row>
    <row r="8" spans="1:10" ht="12.75">
      <c r="A8" s="63" t="s">
        <v>206</v>
      </c>
      <c r="B8" s="50">
        <v>152301</v>
      </c>
      <c r="C8" s="50">
        <v>25000</v>
      </c>
      <c r="D8" s="50">
        <v>26377</v>
      </c>
      <c r="E8" s="50">
        <v>22474</v>
      </c>
      <c r="F8" s="50">
        <v>20000</v>
      </c>
      <c r="G8" s="64">
        <v>15000</v>
      </c>
      <c r="H8" s="133" t="s">
        <v>467</v>
      </c>
      <c r="I8" s="371"/>
      <c r="J8" s="371"/>
    </row>
    <row r="9" spans="1:10" ht="12.75">
      <c r="A9" s="65" t="s">
        <v>214</v>
      </c>
      <c r="B9" s="27">
        <f aca="true" t="shared" si="3" ref="B9:G9">B10+B13</f>
        <v>0</v>
      </c>
      <c r="C9" s="27">
        <f t="shared" si="3"/>
        <v>0</v>
      </c>
      <c r="D9" s="27">
        <f t="shared" si="3"/>
        <v>0</v>
      </c>
      <c r="E9" s="27">
        <f t="shared" si="3"/>
        <v>0</v>
      </c>
      <c r="F9" s="27">
        <f t="shared" si="3"/>
        <v>0</v>
      </c>
      <c r="G9" s="28">
        <f t="shared" si="3"/>
        <v>0</v>
      </c>
      <c r="I9" s="130">
        <f>Eelarvearuanne!H63</f>
        <v>0</v>
      </c>
      <c r="J9" s="130">
        <f>Eelarvearuanne!D63</f>
        <v>0</v>
      </c>
    </row>
    <row r="10" spans="1:7" ht="12.75">
      <c r="A10" s="63" t="s">
        <v>199</v>
      </c>
      <c r="B10" s="38">
        <f aca="true" t="shared" si="4" ref="B10:G10">B11+B12</f>
        <v>0</v>
      </c>
      <c r="C10" s="38">
        <f t="shared" si="4"/>
        <v>0</v>
      </c>
      <c r="D10" s="38">
        <f t="shared" si="4"/>
        <v>0</v>
      </c>
      <c r="E10" s="38">
        <f t="shared" si="4"/>
        <v>0</v>
      </c>
      <c r="F10" s="38">
        <f t="shared" si="4"/>
        <v>0</v>
      </c>
      <c r="G10" s="39">
        <f t="shared" si="4"/>
        <v>0</v>
      </c>
    </row>
    <row r="11" spans="1:7" ht="12.75">
      <c r="A11" s="63" t="s">
        <v>205</v>
      </c>
      <c r="B11" s="50">
        <v>0</v>
      </c>
      <c r="C11" s="50">
        <v>0</v>
      </c>
      <c r="D11" s="50"/>
      <c r="E11" s="50"/>
      <c r="F11" s="50"/>
      <c r="G11" s="64"/>
    </row>
    <row r="12" spans="1:7" ht="12.75">
      <c r="A12" s="63" t="s">
        <v>206</v>
      </c>
      <c r="B12" s="50">
        <v>0</v>
      </c>
      <c r="C12" s="50">
        <v>0</v>
      </c>
      <c r="D12" s="50"/>
      <c r="E12" s="50"/>
      <c r="F12" s="50"/>
      <c r="G12" s="64"/>
    </row>
    <row r="13" spans="1:7" ht="12.75">
      <c r="A13" s="63" t="s">
        <v>200</v>
      </c>
      <c r="B13" s="38">
        <f aca="true" t="shared" si="5" ref="B13:G13">B14+B15</f>
        <v>0</v>
      </c>
      <c r="C13" s="38">
        <f t="shared" si="5"/>
        <v>0</v>
      </c>
      <c r="D13" s="38">
        <f t="shared" si="5"/>
        <v>0</v>
      </c>
      <c r="E13" s="38">
        <f t="shared" si="5"/>
        <v>0</v>
      </c>
      <c r="F13" s="38">
        <f t="shared" si="5"/>
        <v>0</v>
      </c>
      <c r="G13" s="39">
        <f t="shared" si="5"/>
        <v>0</v>
      </c>
    </row>
    <row r="14" spans="1:7" ht="12.75">
      <c r="A14" s="63" t="s">
        <v>205</v>
      </c>
      <c r="B14" s="50">
        <v>0</v>
      </c>
      <c r="C14" s="50">
        <v>0</v>
      </c>
      <c r="D14" s="50"/>
      <c r="E14" s="50"/>
      <c r="F14" s="50"/>
      <c r="G14" s="64"/>
    </row>
    <row r="15" spans="1:7" ht="12.75">
      <c r="A15" s="63" t="s">
        <v>206</v>
      </c>
      <c r="B15" s="50">
        <v>0</v>
      </c>
      <c r="C15" s="50">
        <v>0</v>
      </c>
      <c r="D15" s="50"/>
      <c r="E15" s="50"/>
      <c r="F15" s="50"/>
      <c r="G15" s="64"/>
    </row>
    <row r="16" spans="1:10" ht="12.75">
      <c r="A16" s="65" t="s">
        <v>215</v>
      </c>
      <c r="B16" s="27">
        <f aca="true" t="shared" si="6" ref="B16:G16">B17+B20</f>
        <v>2400</v>
      </c>
      <c r="C16" s="27">
        <f t="shared" si="6"/>
        <v>2000</v>
      </c>
      <c r="D16" s="27">
        <f t="shared" si="6"/>
        <v>2000</v>
      </c>
      <c r="E16" s="27">
        <f t="shared" si="6"/>
        <v>2000</v>
      </c>
      <c r="F16" s="27">
        <f t="shared" si="6"/>
        <v>2000</v>
      </c>
      <c r="G16" s="28">
        <f t="shared" si="6"/>
        <v>2000</v>
      </c>
      <c r="I16" s="130">
        <f>Eelarvearuanne!H64</f>
        <v>2400</v>
      </c>
      <c r="J16" s="130">
        <f>Eelarvearuanne!D64</f>
        <v>2000</v>
      </c>
    </row>
    <row r="17" spans="1:7" ht="12.75">
      <c r="A17" s="63" t="s">
        <v>199</v>
      </c>
      <c r="B17" s="38">
        <f aca="true" t="shared" si="7" ref="B17:G17">B18+B19</f>
        <v>2400</v>
      </c>
      <c r="C17" s="38">
        <f t="shared" si="7"/>
        <v>2000</v>
      </c>
      <c r="D17" s="38">
        <f t="shared" si="7"/>
        <v>2000</v>
      </c>
      <c r="E17" s="38">
        <f t="shared" si="7"/>
        <v>2000</v>
      </c>
      <c r="F17" s="38">
        <f t="shared" si="7"/>
        <v>2000</v>
      </c>
      <c r="G17" s="39">
        <f t="shared" si="7"/>
        <v>2000</v>
      </c>
    </row>
    <row r="18" spans="1:7" ht="12.75">
      <c r="A18" s="63" t="s">
        <v>205</v>
      </c>
      <c r="B18" s="50">
        <v>0</v>
      </c>
      <c r="C18" s="50">
        <v>0</v>
      </c>
      <c r="D18" s="50"/>
      <c r="E18" s="50"/>
      <c r="F18" s="50"/>
      <c r="G18" s="64"/>
    </row>
    <row r="19" spans="1:7" ht="12.75">
      <c r="A19" s="63" t="s">
        <v>206</v>
      </c>
      <c r="B19" s="50">
        <v>2400</v>
      </c>
      <c r="C19" s="50">
        <v>2000</v>
      </c>
      <c r="D19" s="50">
        <v>2000</v>
      </c>
      <c r="E19" s="50">
        <v>2000</v>
      </c>
      <c r="F19" s="50">
        <v>2000</v>
      </c>
      <c r="G19" s="50">
        <v>2000</v>
      </c>
    </row>
    <row r="20" spans="1:7" ht="12.75">
      <c r="A20" s="63" t="s">
        <v>200</v>
      </c>
      <c r="B20" s="38">
        <f aca="true" t="shared" si="8" ref="B20:G20">B21+B22</f>
        <v>0</v>
      </c>
      <c r="C20" s="38">
        <f t="shared" si="8"/>
        <v>0</v>
      </c>
      <c r="D20" s="38">
        <f t="shared" si="8"/>
        <v>0</v>
      </c>
      <c r="E20" s="38">
        <f t="shared" si="8"/>
        <v>0</v>
      </c>
      <c r="F20" s="38">
        <f t="shared" si="8"/>
        <v>0</v>
      </c>
      <c r="G20" s="39">
        <f t="shared" si="8"/>
        <v>0</v>
      </c>
    </row>
    <row r="21" spans="1:7" ht="12.75">
      <c r="A21" s="63" t="s">
        <v>205</v>
      </c>
      <c r="B21" s="50">
        <v>0</v>
      </c>
      <c r="C21" s="50">
        <v>0</v>
      </c>
      <c r="D21" s="50"/>
      <c r="E21" s="50"/>
      <c r="F21" s="50"/>
      <c r="G21" s="64"/>
    </row>
    <row r="22" spans="1:7" ht="12.75">
      <c r="A22" s="63" t="s">
        <v>206</v>
      </c>
      <c r="B22" s="50">
        <v>0</v>
      </c>
      <c r="C22" s="50">
        <v>0</v>
      </c>
      <c r="D22" s="50"/>
      <c r="E22" s="50"/>
      <c r="F22" s="50"/>
      <c r="G22" s="64"/>
    </row>
    <row r="23" spans="1:10" ht="12.75">
      <c r="A23" s="65" t="s">
        <v>216</v>
      </c>
      <c r="B23" s="27">
        <f aca="true" t="shared" si="9" ref="B23:G23">B24+B27</f>
        <v>210313</v>
      </c>
      <c r="C23" s="27">
        <f t="shared" si="9"/>
        <v>136311</v>
      </c>
      <c r="D23" s="27">
        <f t="shared" si="9"/>
        <v>135000</v>
      </c>
      <c r="E23" s="27">
        <f t="shared" si="9"/>
        <v>137000</v>
      </c>
      <c r="F23" s="27">
        <f t="shared" si="9"/>
        <v>139000</v>
      </c>
      <c r="G23" s="28">
        <f t="shared" si="9"/>
        <v>131000</v>
      </c>
      <c r="I23" s="130">
        <f>Eelarvearuanne!H68</f>
        <v>210313.07</v>
      </c>
      <c r="J23" s="130">
        <f>Eelarvearuanne!D68</f>
        <v>136311</v>
      </c>
    </row>
    <row r="24" spans="1:7" ht="12.75">
      <c r="A24" s="63" t="s">
        <v>199</v>
      </c>
      <c r="B24" s="38">
        <f aca="true" t="shared" si="10" ref="B24:G24">B25+B26</f>
        <v>92041</v>
      </c>
      <c r="C24" s="38">
        <f t="shared" si="10"/>
        <v>86311</v>
      </c>
      <c r="D24" s="38">
        <f t="shared" si="10"/>
        <v>75000</v>
      </c>
      <c r="E24" s="38">
        <f>E25+E26</f>
        <v>77000</v>
      </c>
      <c r="F24" s="38">
        <f t="shared" si="10"/>
        <v>79000</v>
      </c>
      <c r="G24" s="39">
        <f t="shared" si="10"/>
        <v>81000</v>
      </c>
    </row>
    <row r="25" spans="1:7" ht="12.75">
      <c r="A25" s="63" t="s">
        <v>205</v>
      </c>
      <c r="B25" s="50">
        <v>44848</v>
      </c>
      <c r="C25" s="50">
        <v>73000</v>
      </c>
      <c r="D25" s="50">
        <v>50000</v>
      </c>
      <c r="E25" s="50">
        <v>50000</v>
      </c>
      <c r="F25" s="50">
        <v>50000</v>
      </c>
      <c r="G25" s="50">
        <v>50000</v>
      </c>
    </row>
    <row r="26" spans="1:7" ht="12.75">
      <c r="A26" s="63" t="s">
        <v>206</v>
      </c>
      <c r="B26" s="50">
        <v>47193</v>
      </c>
      <c r="C26" s="50">
        <v>13311</v>
      </c>
      <c r="D26" s="50">
        <v>25000</v>
      </c>
      <c r="E26" s="50">
        <v>27000</v>
      </c>
      <c r="F26" s="50">
        <v>29000</v>
      </c>
      <c r="G26" s="64">
        <v>31000</v>
      </c>
    </row>
    <row r="27" spans="1:7" ht="12.75">
      <c r="A27" s="63" t="s">
        <v>200</v>
      </c>
      <c r="B27" s="38">
        <f aca="true" t="shared" si="11" ref="B27:G27">B28+B29</f>
        <v>118272</v>
      </c>
      <c r="C27" s="38">
        <f t="shared" si="11"/>
        <v>50000</v>
      </c>
      <c r="D27" s="38">
        <f t="shared" si="11"/>
        <v>60000</v>
      </c>
      <c r="E27" s="38">
        <f t="shared" si="11"/>
        <v>60000</v>
      </c>
      <c r="F27" s="38">
        <f t="shared" si="11"/>
        <v>60000</v>
      </c>
      <c r="G27" s="39">
        <f t="shared" si="11"/>
        <v>50000</v>
      </c>
    </row>
    <row r="28" spans="1:7" ht="12.75">
      <c r="A28" s="63" t="s">
        <v>205</v>
      </c>
      <c r="B28" s="50">
        <v>50000</v>
      </c>
      <c r="C28" s="50">
        <v>16362</v>
      </c>
      <c r="D28" s="50">
        <v>50000</v>
      </c>
      <c r="E28" s="50">
        <v>50000</v>
      </c>
      <c r="F28" s="50">
        <v>50000</v>
      </c>
      <c r="G28" s="50">
        <v>50000</v>
      </c>
    </row>
    <row r="29" spans="1:7" ht="12.75">
      <c r="A29" s="63" t="s">
        <v>206</v>
      </c>
      <c r="B29" s="50">
        <v>68272</v>
      </c>
      <c r="C29" s="50">
        <v>33638</v>
      </c>
      <c r="D29" s="50">
        <v>10000</v>
      </c>
      <c r="E29" s="50">
        <v>10000</v>
      </c>
      <c r="F29" s="50">
        <v>10000</v>
      </c>
      <c r="G29" s="64">
        <v>0</v>
      </c>
    </row>
    <row r="30" spans="1:10" ht="12.75">
      <c r="A30" s="65" t="s">
        <v>217</v>
      </c>
      <c r="B30" s="27">
        <f aca="true" t="shared" si="12" ref="B30:G30">B31+B34</f>
        <v>152428</v>
      </c>
      <c r="C30" s="27">
        <f t="shared" si="12"/>
        <v>135415</v>
      </c>
      <c r="D30" s="27">
        <f t="shared" si="12"/>
        <v>145000</v>
      </c>
      <c r="E30" s="27">
        <f t="shared" si="12"/>
        <v>152000</v>
      </c>
      <c r="F30" s="27">
        <f t="shared" si="12"/>
        <v>154000</v>
      </c>
      <c r="G30" s="28">
        <f t="shared" si="12"/>
        <v>163000</v>
      </c>
      <c r="I30" s="130">
        <f>Eelarvearuanne!H85</f>
        <v>152427.87</v>
      </c>
      <c r="J30" s="130">
        <f>Eelarvearuanne!D85</f>
        <v>135415</v>
      </c>
    </row>
    <row r="31" spans="1:7" ht="12.75">
      <c r="A31" s="63" t="s">
        <v>199</v>
      </c>
      <c r="B31" s="38">
        <f aca="true" t="shared" si="13" ref="B31:G31">B32+B33</f>
        <v>148936</v>
      </c>
      <c r="C31" s="38">
        <f t="shared" si="13"/>
        <v>135415</v>
      </c>
      <c r="D31" s="38">
        <f t="shared" si="13"/>
        <v>145000</v>
      </c>
      <c r="E31" s="38">
        <f t="shared" si="13"/>
        <v>152000</v>
      </c>
      <c r="F31" s="38">
        <f t="shared" si="13"/>
        <v>154000</v>
      </c>
      <c r="G31" s="39">
        <f t="shared" si="13"/>
        <v>163000</v>
      </c>
    </row>
    <row r="32" spans="1:7" ht="12.75">
      <c r="A32" s="63" t="s">
        <v>205</v>
      </c>
      <c r="B32" s="50"/>
      <c r="C32" s="50">
        <v>0</v>
      </c>
      <c r="D32" s="50">
        <v>0</v>
      </c>
      <c r="E32" s="50">
        <v>0</v>
      </c>
      <c r="F32" s="50">
        <v>0</v>
      </c>
      <c r="G32" s="50">
        <v>0</v>
      </c>
    </row>
    <row r="33" spans="1:7" ht="12.75">
      <c r="A33" s="63" t="s">
        <v>206</v>
      </c>
      <c r="B33" s="50">
        <v>148936</v>
      </c>
      <c r="C33" s="50">
        <v>135415</v>
      </c>
      <c r="D33" s="50">
        <v>145000</v>
      </c>
      <c r="E33" s="50">
        <v>152000</v>
      </c>
      <c r="F33" s="50">
        <v>154000</v>
      </c>
      <c r="G33" s="64">
        <v>163000</v>
      </c>
    </row>
    <row r="34" spans="1:7" ht="12.75">
      <c r="A34" s="63" t="s">
        <v>200</v>
      </c>
      <c r="B34" s="38">
        <f aca="true" t="shared" si="14" ref="B34:G34">B35+B36</f>
        <v>3492</v>
      </c>
      <c r="C34" s="38">
        <f t="shared" si="14"/>
        <v>0</v>
      </c>
      <c r="D34" s="38">
        <f t="shared" si="14"/>
        <v>0</v>
      </c>
      <c r="E34" s="38">
        <f t="shared" si="14"/>
        <v>0</v>
      </c>
      <c r="F34" s="38">
        <f t="shared" si="14"/>
        <v>0</v>
      </c>
      <c r="G34" s="39">
        <f t="shared" si="14"/>
        <v>0</v>
      </c>
    </row>
    <row r="35" spans="1:7" ht="12.75">
      <c r="A35" s="63" t="s">
        <v>205</v>
      </c>
      <c r="B35" s="50"/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ht="12.75">
      <c r="A36" s="63" t="s">
        <v>206</v>
      </c>
      <c r="B36" s="50">
        <v>3492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10" ht="12.75">
      <c r="A37" s="65" t="s">
        <v>218</v>
      </c>
      <c r="B37" s="27">
        <f aca="true" t="shared" si="15" ref="B37:G37">B38+B41</f>
        <v>64060</v>
      </c>
      <c r="C37" s="27">
        <f t="shared" si="15"/>
        <v>104870</v>
      </c>
      <c r="D37" s="27">
        <f t="shared" si="15"/>
        <v>65900</v>
      </c>
      <c r="E37" s="27">
        <f t="shared" si="15"/>
        <v>100860</v>
      </c>
      <c r="F37" s="27">
        <f t="shared" si="15"/>
        <v>583265</v>
      </c>
      <c r="G37" s="28">
        <f t="shared" si="15"/>
        <v>69000</v>
      </c>
      <c r="I37" s="130">
        <f>Eelarvearuanne!H91</f>
        <v>64060.22</v>
      </c>
      <c r="J37" s="7">
        <f>Eelarvearuanne!D91</f>
        <v>104870</v>
      </c>
    </row>
    <row r="38" spans="1:7" ht="12.75">
      <c r="A38" s="63" t="s">
        <v>199</v>
      </c>
      <c r="B38" s="38">
        <f aca="true" t="shared" si="16" ref="B38:G38">B39+B40</f>
        <v>58046</v>
      </c>
      <c r="C38" s="38">
        <f t="shared" si="16"/>
        <v>59300</v>
      </c>
      <c r="D38" s="38">
        <f>D39+D40</f>
        <v>60000</v>
      </c>
      <c r="E38" s="38">
        <f t="shared" si="16"/>
        <v>63000</v>
      </c>
      <c r="F38" s="38">
        <f t="shared" si="16"/>
        <v>66000</v>
      </c>
      <c r="G38" s="39">
        <f t="shared" si="16"/>
        <v>69000</v>
      </c>
    </row>
    <row r="39" spans="1:7" ht="12.75">
      <c r="A39" s="63" t="s">
        <v>205</v>
      </c>
      <c r="B39" s="50">
        <v>0</v>
      </c>
      <c r="C39" s="50">
        <v>0</v>
      </c>
      <c r="D39" s="50"/>
      <c r="E39" s="50"/>
      <c r="F39" s="50"/>
      <c r="G39" s="64"/>
    </row>
    <row r="40" spans="1:7" ht="12.75">
      <c r="A40" s="63" t="s">
        <v>206</v>
      </c>
      <c r="B40" s="50">
        <v>58046</v>
      </c>
      <c r="C40" s="50">
        <v>59300</v>
      </c>
      <c r="D40" s="50">
        <v>60000</v>
      </c>
      <c r="E40" s="50">
        <v>63000</v>
      </c>
      <c r="F40" s="50">
        <v>66000</v>
      </c>
      <c r="G40" s="64">
        <v>69000</v>
      </c>
    </row>
    <row r="41" spans="1:7" ht="12.75">
      <c r="A41" s="63" t="s">
        <v>200</v>
      </c>
      <c r="B41" s="38">
        <f aca="true" t="shared" si="17" ref="B41:G41">B42+B43</f>
        <v>6014</v>
      </c>
      <c r="C41" s="38">
        <f t="shared" si="17"/>
        <v>45570</v>
      </c>
      <c r="D41" s="38">
        <f t="shared" si="17"/>
        <v>5900</v>
      </c>
      <c r="E41" s="38">
        <f t="shared" si="17"/>
        <v>37860</v>
      </c>
      <c r="F41" s="38">
        <f t="shared" si="17"/>
        <v>517265</v>
      </c>
      <c r="G41" s="39">
        <f t="shared" si="17"/>
        <v>0</v>
      </c>
    </row>
    <row r="42" spans="1:7" ht="12.75">
      <c r="A42" s="63" t="s">
        <v>205</v>
      </c>
      <c r="B42" s="50">
        <v>0</v>
      </c>
      <c r="C42" s="50">
        <v>12785</v>
      </c>
      <c r="D42" s="50"/>
      <c r="E42" s="50"/>
      <c r="F42" s="50">
        <v>447444</v>
      </c>
      <c r="G42" s="64"/>
    </row>
    <row r="43" spans="1:7" ht="12.75">
      <c r="A43" s="63" t="s">
        <v>206</v>
      </c>
      <c r="B43" s="50">
        <v>6014</v>
      </c>
      <c r="C43" s="50">
        <v>32785</v>
      </c>
      <c r="D43" s="50">
        <v>5900</v>
      </c>
      <c r="E43" s="50">
        <v>37860</v>
      </c>
      <c r="F43" s="50">
        <v>69821</v>
      </c>
      <c r="G43" s="64">
        <v>0</v>
      </c>
    </row>
    <row r="44" spans="1:10" ht="12.75">
      <c r="A44" s="65" t="s">
        <v>219</v>
      </c>
      <c r="B44" s="27">
        <f aca="true" t="shared" si="18" ref="B44:G44">B45+B48</f>
        <v>206</v>
      </c>
      <c r="C44" s="27">
        <f t="shared" si="18"/>
        <v>600</v>
      </c>
      <c r="D44" s="27">
        <f t="shared" si="18"/>
        <v>600</v>
      </c>
      <c r="E44" s="27">
        <f t="shared" si="18"/>
        <v>600</v>
      </c>
      <c r="F44" s="27">
        <f t="shared" si="18"/>
        <v>600</v>
      </c>
      <c r="G44" s="28">
        <f t="shared" si="18"/>
        <v>600</v>
      </c>
      <c r="I44" s="130">
        <f>Eelarvearuanne!H98</f>
        <v>205.64</v>
      </c>
      <c r="J44" s="130">
        <f>Eelarvearuanne!D98</f>
        <v>600</v>
      </c>
    </row>
    <row r="45" spans="1:7" ht="12.75">
      <c r="A45" s="63" t="s">
        <v>199</v>
      </c>
      <c r="B45" s="38">
        <f aca="true" t="shared" si="19" ref="B45:G45">B46+B47</f>
        <v>206</v>
      </c>
      <c r="C45" s="38">
        <f t="shared" si="19"/>
        <v>600</v>
      </c>
      <c r="D45" s="38">
        <f t="shared" si="19"/>
        <v>600</v>
      </c>
      <c r="E45" s="38">
        <f t="shared" si="19"/>
        <v>600</v>
      </c>
      <c r="F45" s="38">
        <f t="shared" si="19"/>
        <v>600</v>
      </c>
      <c r="G45" s="39">
        <f t="shared" si="19"/>
        <v>600</v>
      </c>
    </row>
    <row r="46" spans="1:7" ht="12.75">
      <c r="A46" s="63" t="s">
        <v>205</v>
      </c>
      <c r="B46" s="50">
        <v>0</v>
      </c>
      <c r="C46" s="50">
        <v>0</v>
      </c>
      <c r="D46" s="50"/>
      <c r="E46" s="50"/>
      <c r="F46" s="50"/>
      <c r="G46" s="64"/>
    </row>
    <row r="47" spans="1:7" ht="12.75">
      <c r="A47" s="63" t="s">
        <v>206</v>
      </c>
      <c r="B47" s="50">
        <v>206</v>
      </c>
      <c r="C47" s="50">
        <v>600</v>
      </c>
      <c r="D47" s="50">
        <v>600</v>
      </c>
      <c r="E47" s="50">
        <v>600</v>
      </c>
      <c r="F47" s="50">
        <v>600</v>
      </c>
      <c r="G47" s="50">
        <v>600</v>
      </c>
    </row>
    <row r="48" spans="1:7" ht="12.75">
      <c r="A48" s="63" t="s">
        <v>200</v>
      </c>
      <c r="B48" s="38">
        <f aca="true" t="shared" si="20" ref="B48:G48">B49+B50</f>
        <v>0</v>
      </c>
      <c r="C48" s="38">
        <f t="shared" si="20"/>
        <v>0</v>
      </c>
      <c r="D48" s="38">
        <f t="shared" si="20"/>
        <v>0</v>
      </c>
      <c r="E48" s="38">
        <f t="shared" si="20"/>
        <v>0</v>
      </c>
      <c r="F48" s="38">
        <f t="shared" si="20"/>
        <v>0</v>
      </c>
      <c r="G48" s="39">
        <f t="shared" si="20"/>
        <v>0</v>
      </c>
    </row>
    <row r="49" spans="1:7" ht="12.75">
      <c r="A49" s="63" t="s">
        <v>205</v>
      </c>
      <c r="B49" s="50">
        <v>0</v>
      </c>
      <c r="C49" s="50">
        <v>0</v>
      </c>
      <c r="D49" s="50"/>
      <c r="E49" s="50"/>
      <c r="F49" s="50"/>
      <c r="G49" s="64"/>
    </row>
    <row r="50" spans="1:7" ht="12.75">
      <c r="A50" s="63" t="s">
        <v>206</v>
      </c>
      <c r="B50" s="50">
        <v>0</v>
      </c>
      <c r="C50" s="50">
        <v>0</v>
      </c>
      <c r="D50" s="50"/>
      <c r="E50" s="50"/>
      <c r="F50" s="50"/>
      <c r="G50" s="64"/>
    </row>
    <row r="51" spans="1:10" ht="12.75">
      <c r="A51" s="65" t="s">
        <v>220</v>
      </c>
      <c r="B51" s="27">
        <f aca="true" t="shared" si="21" ref="B51:G51">B52+B55</f>
        <v>606745</v>
      </c>
      <c r="C51" s="27">
        <f t="shared" si="21"/>
        <v>505760</v>
      </c>
      <c r="D51" s="27">
        <f t="shared" si="21"/>
        <v>528035</v>
      </c>
      <c r="E51" s="27">
        <f t="shared" si="21"/>
        <v>553916</v>
      </c>
      <c r="F51" s="27">
        <f t="shared" si="21"/>
        <v>571354</v>
      </c>
      <c r="G51" s="28">
        <f t="shared" si="21"/>
        <v>601813</v>
      </c>
      <c r="I51" s="130">
        <f>Eelarvearuanne!H105</f>
        <v>606744.86</v>
      </c>
      <c r="J51" s="130">
        <f>Eelarvearuanne!D105</f>
        <v>505760</v>
      </c>
    </row>
    <row r="52" spans="1:7" ht="12.75">
      <c r="A52" s="63" t="s">
        <v>199</v>
      </c>
      <c r="B52" s="38">
        <f aca="true" t="shared" si="22" ref="B52:G52">B53+B54</f>
        <v>489467</v>
      </c>
      <c r="C52" s="38">
        <f t="shared" si="22"/>
        <v>497660</v>
      </c>
      <c r="D52" s="38">
        <f t="shared" si="22"/>
        <v>519935</v>
      </c>
      <c r="E52" s="38">
        <f t="shared" si="22"/>
        <v>545816</v>
      </c>
      <c r="F52" s="38">
        <f t="shared" si="22"/>
        <v>563254</v>
      </c>
      <c r="G52" s="39">
        <f t="shared" si="22"/>
        <v>591813</v>
      </c>
    </row>
    <row r="53" spans="1:7" ht="12.75">
      <c r="A53" s="63" t="s">
        <v>205</v>
      </c>
      <c r="B53" s="50">
        <v>24500</v>
      </c>
      <c r="C53" s="50">
        <v>0</v>
      </c>
      <c r="D53" s="50"/>
      <c r="E53" s="50"/>
      <c r="F53" s="50"/>
      <c r="G53" s="64"/>
    </row>
    <row r="54" spans="1:7" ht="12.75">
      <c r="A54" s="63" t="s">
        <v>206</v>
      </c>
      <c r="B54" s="50">
        <v>464967</v>
      </c>
      <c r="C54" s="50">
        <v>497660</v>
      </c>
      <c r="D54" s="50">
        <v>519935</v>
      </c>
      <c r="E54" s="50">
        <v>545816</v>
      </c>
      <c r="F54" s="50">
        <v>563254</v>
      </c>
      <c r="G54" s="64">
        <v>591813</v>
      </c>
    </row>
    <row r="55" spans="1:7" ht="12.75">
      <c r="A55" s="63" t="s">
        <v>200</v>
      </c>
      <c r="B55" s="38">
        <f aca="true" t="shared" si="23" ref="B55:G55">B56+B57</f>
        <v>117278</v>
      </c>
      <c r="C55" s="38">
        <f t="shared" si="23"/>
        <v>8100</v>
      </c>
      <c r="D55" s="38">
        <f t="shared" si="23"/>
        <v>8100</v>
      </c>
      <c r="E55" s="38">
        <f t="shared" si="23"/>
        <v>8100</v>
      </c>
      <c r="F55" s="38">
        <f t="shared" si="23"/>
        <v>8100</v>
      </c>
      <c r="G55" s="39">
        <f t="shared" si="23"/>
        <v>10000</v>
      </c>
    </row>
    <row r="56" spans="1:7" ht="12.75">
      <c r="A56" s="63" t="s">
        <v>205</v>
      </c>
      <c r="B56" s="50">
        <v>79105</v>
      </c>
      <c r="C56" s="50">
        <v>0</v>
      </c>
      <c r="D56" s="50"/>
      <c r="E56" s="50"/>
      <c r="F56" s="50"/>
      <c r="G56" s="64"/>
    </row>
    <row r="57" spans="1:7" ht="12.75">
      <c r="A57" s="63" t="s">
        <v>206</v>
      </c>
      <c r="B57" s="50">
        <v>38173</v>
      </c>
      <c r="C57" s="50">
        <v>8100</v>
      </c>
      <c r="D57" s="50">
        <v>8100</v>
      </c>
      <c r="E57" s="50">
        <v>8100</v>
      </c>
      <c r="F57" s="50">
        <v>8100</v>
      </c>
      <c r="G57" s="50">
        <v>10000</v>
      </c>
    </row>
    <row r="58" spans="1:10" ht="12.75">
      <c r="A58" s="65" t="s">
        <v>221</v>
      </c>
      <c r="B58" s="27">
        <f aca="true" t="shared" si="24" ref="B58:G58">B59+B62</f>
        <v>1489859</v>
      </c>
      <c r="C58" s="27">
        <f t="shared" si="24"/>
        <v>1505651</v>
      </c>
      <c r="D58" s="27">
        <f t="shared" si="24"/>
        <v>1467471</v>
      </c>
      <c r="E58" s="27">
        <f t="shared" si="24"/>
        <v>2269318</v>
      </c>
      <c r="F58" s="27">
        <f t="shared" si="24"/>
        <v>1519171</v>
      </c>
      <c r="G58" s="28">
        <f t="shared" si="24"/>
        <v>1565871</v>
      </c>
      <c r="I58" s="130">
        <f>Eelarvearuanne!H129</f>
        <v>1489858.5500000003</v>
      </c>
      <c r="J58" s="130">
        <f>Eelarvearuanne!D129</f>
        <v>1505651</v>
      </c>
    </row>
    <row r="59" spans="1:7" ht="12.75">
      <c r="A59" s="63" t="s">
        <v>199</v>
      </c>
      <c r="B59" s="38">
        <f aca="true" t="shared" si="25" ref="B59:G59">B60+B61</f>
        <v>1400319</v>
      </c>
      <c r="C59" s="38">
        <f t="shared" si="25"/>
        <v>1434139</v>
      </c>
      <c r="D59" s="38">
        <f t="shared" si="25"/>
        <v>1467471</v>
      </c>
      <c r="E59" s="38">
        <f t="shared" si="25"/>
        <v>1502271</v>
      </c>
      <c r="F59" s="38">
        <f t="shared" si="25"/>
        <v>1519171</v>
      </c>
      <c r="G59" s="39">
        <f t="shared" si="25"/>
        <v>1565871</v>
      </c>
    </row>
    <row r="60" spans="1:10" ht="12.75">
      <c r="A60" s="63" t="s">
        <v>205</v>
      </c>
      <c r="B60" s="50">
        <v>522057</v>
      </c>
      <c r="C60" s="50">
        <v>539871</v>
      </c>
      <c r="D60" s="50">
        <v>539871</v>
      </c>
      <c r="E60" s="50">
        <v>539871</v>
      </c>
      <c r="F60" s="50">
        <v>539871</v>
      </c>
      <c r="G60" s="50">
        <v>539871</v>
      </c>
      <c r="H60" s="6" t="s">
        <v>419</v>
      </c>
      <c r="I60" s="372"/>
      <c r="J60" s="372"/>
    </row>
    <row r="61" spans="1:7" ht="12.75">
      <c r="A61" s="63" t="s">
        <v>206</v>
      </c>
      <c r="B61" s="50">
        <v>878262</v>
      </c>
      <c r="C61" s="50">
        <v>894268</v>
      </c>
      <c r="D61" s="50">
        <v>927600</v>
      </c>
      <c r="E61" s="50">
        <v>962400</v>
      </c>
      <c r="F61" s="50">
        <v>979300</v>
      </c>
      <c r="G61" s="64">
        <v>1026000</v>
      </c>
    </row>
    <row r="62" spans="1:7" ht="12.75">
      <c r="A62" s="63" t="s">
        <v>200</v>
      </c>
      <c r="B62" s="38">
        <f aca="true" t="shared" si="26" ref="B62:G62">B63+B64</f>
        <v>89540</v>
      </c>
      <c r="C62" s="38">
        <f t="shared" si="26"/>
        <v>71512</v>
      </c>
      <c r="D62" s="38">
        <f t="shared" si="26"/>
        <v>0</v>
      </c>
      <c r="E62" s="38">
        <f t="shared" si="26"/>
        <v>767047</v>
      </c>
      <c r="F62" s="38">
        <f t="shared" si="26"/>
        <v>0</v>
      </c>
      <c r="G62" s="39">
        <f t="shared" si="26"/>
        <v>0</v>
      </c>
    </row>
    <row r="63" spans="1:10" ht="12.75">
      <c r="A63" s="63" t="s">
        <v>205</v>
      </c>
      <c r="B63" s="50">
        <v>28050</v>
      </c>
      <c r="C63" s="50">
        <v>27591</v>
      </c>
      <c r="D63" s="50">
        <v>0</v>
      </c>
      <c r="E63" s="50">
        <v>639206</v>
      </c>
      <c r="F63" s="50">
        <v>0</v>
      </c>
      <c r="G63" s="64">
        <v>0</v>
      </c>
      <c r="H63" s="6" t="s">
        <v>424</v>
      </c>
      <c r="I63" s="372"/>
      <c r="J63" s="372"/>
    </row>
    <row r="64" spans="1:7" ht="12.75">
      <c r="A64" s="63" t="s">
        <v>206</v>
      </c>
      <c r="B64" s="50">
        <v>61490</v>
      </c>
      <c r="C64" s="50">
        <v>43921</v>
      </c>
      <c r="D64" s="50">
        <v>0</v>
      </c>
      <c r="E64" s="50">
        <v>127841</v>
      </c>
      <c r="F64" s="50">
        <v>0</v>
      </c>
      <c r="G64" s="64">
        <v>0</v>
      </c>
    </row>
    <row r="65" spans="1:10" ht="12.75">
      <c r="A65" s="65" t="s">
        <v>222</v>
      </c>
      <c r="B65" s="27">
        <f aca="true" t="shared" si="27" ref="B65:G65">B66+B69</f>
        <v>275112</v>
      </c>
      <c r="C65" s="27">
        <f t="shared" si="27"/>
        <v>339037</v>
      </c>
      <c r="D65" s="27">
        <f t="shared" si="27"/>
        <v>343511</v>
      </c>
      <c r="E65" s="27">
        <f t="shared" si="27"/>
        <v>357911</v>
      </c>
      <c r="F65" s="27">
        <f t="shared" si="27"/>
        <v>373411</v>
      </c>
      <c r="G65" s="28">
        <f t="shared" si="27"/>
        <v>390911</v>
      </c>
      <c r="I65" s="130">
        <f>Eelarvearuanne!H145</f>
        <v>275118.48000000004</v>
      </c>
      <c r="J65" s="130">
        <f>Eelarvearuanne!D145</f>
        <v>339037</v>
      </c>
    </row>
    <row r="66" spans="1:7" ht="12.75">
      <c r="A66" s="63" t="s">
        <v>199</v>
      </c>
      <c r="B66" s="38">
        <f aca="true" t="shared" si="28" ref="B66:G66">B67+B68</f>
        <v>275112</v>
      </c>
      <c r="C66" s="38">
        <f t="shared" si="28"/>
        <v>339037</v>
      </c>
      <c r="D66" s="38">
        <f t="shared" si="28"/>
        <v>343511</v>
      </c>
      <c r="E66" s="38">
        <f t="shared" si="28"/>
        <v>357911</v>
      </c>
      <c r="F66" s="38">
        <f t="shared" si="28"/>
        <v>373411</v>
      </c>
      <c r="G66" s="39">
        <f t="shared" si="28"/>
        <v>390911</v>
      </c>
    </row>
    <row r="67" spans="1:10" ht="12.75">
      <c r="A67" s="63" t="s">
        <v>205</v>
      </c>
      <c r="B67" s="50">
        <v>42618</v>
      </c>
      <c r="C67" s="50">
        <v>65911</v>
      </c>
      <c r="D67" s="50">
        <v>65911</v>
      </c>
      <c r="E67" s="50">
        <v>65911</v>
      </c>
      <c r="F67" s="50">
        <v>65911</v>
      </c>
      <c r="G67" s="50">
        <v>65911</v>
      </c>
      <c r="H67" s="6" t="s">
        <v>418</v>
      </c>
      <c r="I67" s="372"/>
      <c r="J67" s="372"/>
    </row>
    <row r="68" spans="1:7" ht="12.75">
      <c r="A68" s="63" t="s">
        <v>206</v>
      </c>
      <c r="B68" s="50">
        <v>232494</v>
      </c>
      <c r="C68" s="50">
        <v>273126</v>
      </c>
      <c r="D68" s="50">
        <v>277600</v>
      </c>
      <c r="E68" s="50">
        <v>292000</v>
      </c>
      <c r="F68" s="50">
        <v>307500</v>
      </c>
      <c r="G68" s="64">
        <v>325000</v>
      </c>
    </row>
    <row r="69" spans="1:7" ht="12.75">
      <c r="A69" s="63" t="s">
        <v>200</v>
      </c>
      <c r="B69" s="38">
        <f aca="true" t="shared" si="29" ref="B69:G69">B70+B71</f>
        <v>0</v>
      </c>
      <c r="C69" s="38">
        <f t="shared" si="29"/>
        <v>0</v>
      </c>
      <c r="D69" s="38">
        <f t="shared" si="29"/>
        <v>0</v>
      </c>
      <c r="E69" s="38">
        <f t="shared" si="29"/>
        <v>0</v>
      </c>
      <c r="F69" s="38">
        <f t="shared" si="29"/>
        <v>0</v>
      </c>
      <c r="G69" s="39">
        <f t="shared" si="29"/>
        <v>0</v>
      </c>
    </row>
    <row r="70" spans="1:7" ht="12.75">
      <c r="A70" s="63" t="s">
        <v>205</v>
      </c>
      <c r="B70" s="50">
        <v>0</v>
      </c>
      <c r="C70" s="50"/>
      <c r="D70" s="50"/>
      <c r="E70" s="50"/>
      <c r="F70" s="50"/>
      <c r="G70" s="64"/>
    </row>
    <row r="71" spans="1:7" ht="12.75">
      <c r="A71" s="63" t="s">
        <v>206</v>
      </c>
      <c r="B71" s="50">
        <v>0</v>
      </c>
      <c r="C71" s="50"/>
      <c r="D71" s="50"/>
      <c r="E71" s="50"/>
      <c r="F71" s="50"/>
      <c r="G71" s="64"/>
    </row>
    <row r="72" spans="1:10" ht="12.75">
      <c r="A72" s="65" t="s">
        <v>198</v>
      </c>
      <c r="B72" s="27">
        <f aca="true" t="shared" si="30" ref="B72:G73">B65+B58+B51+B44+B37+B30+B23+B16+B9+B2</f>
        <v>3209400</v>
      </c>
      <c r="C72" s="27">
        <f t="shared" si="30"/>
        <v>3067341</v>
      </c>
      <c r="D72" s="27">
        <f t="shared" si="30"/>
        <v>3038294</v>
      </c>
      <c r="E72" s="27">
        <f t="shared" si="30"/>
        <v>3930079</v>
      </c>
      <c r="F72" s="27">
        <f t="shared" si="30"/>
        <v>3705501</v>
      </c>
      <c r="G72" s="28">
        <f t="shared" si="30"/>
        <v>3297195</v>
      </c>
      <c r="I72" s="130">
        <f>Eelarvearuanne!H55</f>
        <v>3209400.2800000003</v>
      </c>
      <c r="J72" s="7">
        <f>Eelarvearuanne!D55</f>
        <v>3067341</v>
      </c>
    </row>
    <row r="73" spans="1:7" ht="12.75">
      <c r="A73" s="63" t="s">
        <v>199</v>
      </c>
      <c r="B73" s="38">
        <f>B66+B59+B52+B45+B38+B31+B24+B17+B10+B3</f>
        <v>2722503</v>
      </c>
      <c r="C73" s="38">
        <f t="shared" si="30"/>
        <v>2867159</v>
      </c>
      <c r="D73" s="38">
        <f t="shared" si="30"/>
        <v>2937917</v>
      </c>
      <c r="E73" s="38">
        <f t="shared" si="30"/>
        <v>3034598</v>
      </c>
      <c r="F73" s="38">
        <f t="shared" si="30"/>
        <v>3100136</v>
      </c>
      <c r="G73" s="39">
        <f t="shared" si="30"/>
        <v>3222195</v>
      </c>
    </row>
    <row r="74" spans="1:7" ht="12.75">
      <c r="A74" s="63" t="s">
        <v>205</v>
      </c>
      <c r="B74" s="38">
        <f aca="true" t="shared" si="31" ref="B74:G78">B67+B60+B53+B46+B39+B32+B25+B18+B11+B4</f>
        <v>634023</v>
      </c>
      <c r="C74" s="38">
        <f t="shared" si="31"/>
        <v>678782</v>
      </c>
      <c r="D74" s="38">
        <f t="shared" si="31"/>
        <v>655782</v>
      </c>
      <c r="E74" s="38">
        <f t="shared" si="31"/>
        <v>655782</v>
      </c>
      <c r="F74" s="38">
        <f t="shared" si="31"/>
        <v>655782</v>
      </c>
      <c r="G74" s="39">
        <f t="shared" si="31"/>
        <v>655782</v>
      </c>
    </row>
    <row r="75" spans="1:7" ht="12.75">
      <c r="A75" s="63" t="s">
        <v>206</v>
      </c>
      <c r="B75" s="38">
        <f t="shared" si="31"/>
        <v>2088480</v>
      </c>
      <c r="C75" s="38">
        <f t="shared" si="31"/>
        <v>2188377</v>
      </c>
      <c r="D75" s="38">
        <f t="shared" si="31"/>
        <v>2282135</v>
      </c>
      <c r="E75" s="38">
        <f t="shared" si="31"/>
        <v>2378816</v>
      </c>
      <c r="F75" s="38">
        <f t="shared" si="31"/>
        <v>2444354</v>
      </c>
      <c r="G75" s="39">
        <f t="shared" si="31"/>
        <v>2566413</v>
      </c>
    </row>
    <row r="76" spans="1:7" ht="12.75">
      <c r="A76" s="63" t="s">
        <v>200</v>
      </c>
      <c r="B76" s="38">
        <f t="shared" si="31"/>
        <v>486897</v>
      </c>
      <c r="C76" s="38">
        <f t="shared" si="31"/>
        <v>200182</v>
      </c>
      <c r="D76" s="38">
        <f t="shared" si="31"/>
        <v>100377</v>
      </c>
      <c r="E76" s="38">
        <f t="shared" si="31"/>
        <v>895481</v>
      </c>
      <c r="F76" s="38">
        <f t="shared" si="31"/>
        <v>605365</v>
      </c>
      <c r="G76" s="39">
        <f t="shared" si="31"/>
        <v>75000</v>
      </c>
    </row>
    <row r="77" spans="1:7" ht="12.75">
      <c r="A77" s="63" t="s">
        <v>205</v>
      </c>
      <c r="B77" s="38">
        <f t="shared" si="31"/>
        <v>157155</v>
      </c>
      <c r="C77" s="38">
        <f t="shared" si="31"/>
        <v>56738</v>
      </c>
      <c r="D77" s="38">
        <f t="shared" si="31"/>
        <v>50000</v>
      </c>
      <c r="E77" s="38">
        <f t="shared" si="31"/>
        <v>689206</v>
      </c>
      <c r="F77" s="38">
        <f t="shared" si="31"/>
        <v>497444</v>
      </c>
      <c r="G77" s="39">
        <f t="shared" si="31"/>
        <v>50000</v>
      </c>
    </row>
    <row r="78" spans="1:7" ht="13.5" thickBot="1">
      <c r="A78" s="66" t="s">
        <v>206</v>
      </c>
      <c r="B78" s="41">
        <f t="shared" si="31"/>
        <v>329742</v>
      </c>
      <c r="C78" s="41">
        <f t="shared" si="31"/>
        <v>143444</v>
      </c>
      <c r="D78" s="41">
        <f t="shared" si="31"/>
        <v>50377</v>
      </c>
      <c r="E78" s="41">
        <f t="shared" si="31"/>
        <v>206275</v>
      </c>
      <c r="F78" s="41">
        <f t="shared" si="31"/>
        <v>107921</v>
      </c>
      <c r="G78" s="42">
        <f t="shared" si="31"/>
        <v>25000</v>
      </c>
    </row>
    <row r="79" spans="1:10" ht="12.75">
      <c r="A79" s="69" t="s">
        <v>210</v>
      </c>
      <c r="B79" s="68">
        <f>B73-'Strateegia vorm KOV'!B13</f>
        <v>-0.1600000001490116</v>
      </c>
      <c r="C79" s="68">
        <f>C73-'Strateegia vorm KOV'!C13</f>
        <v>0</v>
      </c>
      <c r="D79" s="68">
        <f>D73-'Strateegia vorm KOV'!D13</f>
        <v>0</v>
      </c>
      <c r="E79" s="68">
        <f>E73-'Strateegia vorm KOV'!E13</f>
        <v>0</v>
      </c>
      <c r="F79" s="68">
        <f>F73-'Strateegia vorm KOV'!F13</f>
        <v>0</v>
      </c>
      <c r="G79" s="68">
        <f>G73-'Strateegia vorm KOV'!G13</f>
        <v>0</v>
      </c>
      <c r="H79" s="362" t="s">
        <v>345</v>
      </c>
      <c r="I79"/>
      <c r="J79"/>
    </row>
    <row r="80" spans="1:10" ht="12.75">
      <c r="A80" s="69" t="s">
        <v>211</v>
      </c>
      <c r="B80" s="68">
        <f>B76+'Strateegia vorm KOV'!B23+'Strateegia vorm KOV'!B26+'Strateegia vorm KOV'!B28+'Strateegia vorm KOV'!B30+'Strateegia vorm KOV'!B32</f>
        <v>-0.11999999998079147</v>
      </c>
      <c r="C80" s="68">
        <f>C76+('Strateegia vorm KOV'!C23+'Strateegia vorm KOV'!C26+'Strateegia vorm KOV'!C28+'Strateegia vorm KOV'!C30+'Strateegia vorm KOV'!C32)</f>
        <v>0</v>
      </c>
      <c r="D80" s="68">
        <f>D76+('Strateegia vorm KOV'!D23+'Strateegia vorm KOV'!D26+'Strateegia vorm KOV'!D28+'Strateegia vorm KOV'!D30+'Strateegia vorm KOV'!D32)</f>
        <v>0.0684999999939464</v>
      </c>
      <c r="E80" s="68">
        <f>E76+('Strateegia vorm KOV'!E23+'Strateegia vorm KOV'!E26+'Strateegia vorm KOV'!E28+'Strateegia vorm KOV'!E30+'Strateegia vorm KOV'!E32)</f>
        <v>-0.05200000002514571</v>
      </c>
      <c r="F80" s="68">
        <f>F76+('Strateegia vorm KOV'!F23+'Strateegia vorm KOV'!F26+'Strateegia vorm KOV'!F28+'Strateegia vorm KOV'!F30+'Strateegia vorm KOV'!F32)</f>
        <v>0</v>
      </c>
      <c r="G80" s="68">
        <f>G76+('Strateegia vorm KOV'!G23+'Strateegia vorm KOV'!G26+'Strateegia vorm KOV'!G28+'Strateegia vorm KOV'!G30+'Strateegia vorm KOV'!G32)</f>
        <v>0</v>
      </c>
      <c r="H80" s="362" t="s">
        <v>345</v>
      </c>
      <c r="I80"/>
      <c r="J80"/>
    </row>
    <row r="81" ht="12.75">
      <c r="A81" s="6" t="s">
        <v>212</v>
      </c>
    </row>
    <row r="83" ht="13.5" thickBot="1">
      <c r="A83" s="1" t="s">
        <v>209</v>
      </c>
    </row>
    <row r="84" spans="1:7" ht="40.5" customHeight="1" thickBot="1">
      <c r="A84" s="2" t="s">
        <v>208</v>
      </c>
      <c r="B84" s="363" t="s">
        <v>462</v>
      </c>
      <c r="C84" s="363" t="s">
        <v>463</v>
      </c>
      <c r="D84" s="363" t="s">
        <v>431</v>
      </c>
      <c r="E84" s="363" t="s">
        <v>432</v>
      </c>
      <c r="F84" s="363" t="s">
        <v>440</v>
      </c>
      <c r="G84" s="363" t="s">
        <v>464</v>
      </c>
    </row>
    <row r="85" spans="1:10" s="6" customFormat="1" ht="12.75">
      <c r="A85" s="65" t="s">
        <v>160</v>
      </c>
      <c r="B85" s="27">
        <f aca="true" t="shared" si="32" ref="B85:G85">B86+B87</f>
        <v>408277</v>
      </c>
      <c r="C85" s="27">
        <f t="shared" si="32"/>
        <v>337697</v>
      </c>
      <c r="D85" s="27">
        <f t="shared" si="32"/>
        <v>350777</v>
      </c>
      <c r="E85" s="27">
        <f t="shared" si="32"/>
        <v>356474</v>
      </c>
      <c r="F85" s="27">
        <f t="shared" si="32"/>
        <v>362700</v>
      </c>
      <c r="G85" s="28">
        <f t="shared" si="32"/>
        <v>373000</v>
      </c>
      <c r="I85" s="372"/>
      <c r="J85" s="372"/>
    </row>
    <row r="86" spans="1:10" s="6" customFormat="1" ht="12.75">
      <c r="A86" s="63" t="s">
        <v>199</v>
      </c>
      <c r="B86" s="38">
        <f aca="true" t="shared" si="33" ref="B86:G86">B5</f>
        <v>255976</v>
      </c>
      <c r="C86" s="38">
        <f t="shared" si="33"/>
        <v>312697</v>
      </c>
      <c r="D86" s="38">
        <f t="shared" si="33"/>
        <v>324400</v>
      </c>
      <c r="E86" s="38">
        <f t="shared" si="33"/>
        <v>334000</v>
      </c>
      <c r="F86" s="38">
        <f t="shared" si="33"/>
        <v>342700</v>
      </c>
      <c r="G86" s="38">
        <f t="shared" si="33"/>
        <v>358000</v>
      </c>
      <c r="I86" s="372"/>
      <c r="J86" s="372"/>
    </row>
    <row r="87" spans="1:7" ht="12.75">
      <c r="A87" s="63" t="s">
        <v>200</v>
      </c>
      <c r="B87" s="38">
        <f aca="true" t="shared" si="34" ref="B87:G87">B8</f>
        <v>152301</v>
      </c>
      <c r="C87" s="38">
        <f t="shared" si="34"/>
        <v>25000</v>
      </c>
      <c r="D87" s="38">
        <f t="shared" si="34"/>
        <v>26377</v>
      </c>
      <c r="E87" s="38">
        <f t="shared" si="34"/>
        <v>22474</v>
      </c>
      <c r="F87" s="38">
        <f t="shared" si="34"/>
        <v>20000</v>
      </c>
      <c r="G87" s="38">
        <f t="shared" si="34"/>
        <v>15000</v>
      </c>
    </row>
    <row r="88" spans="1:7" ht="12.75">
      <c r="A88" s="65" t="s">
        <v>153</v>
      </c>
      <c r="B88" s="27">
        <f aca="true" t="shared" si="35" ref="B88:G88">B89+B90</f>
        <v>0</v>
      </c>
      <c r="C88" s="27">
        <f t="shared" si="35"/>
        <v>0</v>
      </c>
      <c r="D88" s="27">
        <f t="shared" si="35"/>
        <v>0</v>
      </c>
      <c r="E88" s="27">
        <f t="shared" si="35"/>
        <v>0</v>
      </c>
      <c r="F88" s="27">
        <f t="shared" si="35"/>
        <v>0</v>
      </c>
      <c r="G88" s="28">
        <f t="shared" si="35"/>
        <v>0</v>
      </c>
    </row>
    <row r="89" spans="1:7" ht="12.75">
      <c r="A89" s="63" t="s">
        <v>199</v>
      </c>
      <c r="B89" s="38">
        <f aca="true" t="shared" si="36" ref="B89:G89">B12</f>
        <v>0</v>
      </c>
      <c r="C89" s="38">
        <f t="shared" si="36"/>
        <v>0</v>
      </c>
      <c r="D89" s="38">
        <f t="shared" si="36"/>
        <v>0</v>
      </c>
      <c r="E89" s="38">
        <f t="shared" si="36"/>
        <v>0</v>
      </c>
      <c r="F89" s="38">
        <f t="shared" si="36"/>
        <v>0</v>
      </c>
      <c r="G89" s="38">
        <f t="shared" si="36"/>
        <v>0</v>
      </c>
    </row>
    <row r="90" spans="1:7" ht="12.75">
      <c r="A90" s="63" t="s">
        <v>200</v>
      </c>
      <c r="B90" s="38">
        <f aca="true" t="shared" si="37" ref="B90:G90">B15</f>
        <v>0</v>
      </c>
      <c r="C90" s="38">
        <f t="shared" si="37"/>
        <v>0</v>
      </c>
      <c r="D90" s="38">
        <f t="shared" si="37"/>
        <v>0</v>
      </c>
      <c r="E90" s="38">
        <f t="shared" si="37"/>
        <v>0</v>
      </c>
      <c r="F90" s="38">
        <f t="shared" si="37"/>
        <v>0</v>
      </c>
      <c r="G90" s="38">
        <f t="shared" si="37"/>
        <v>0</v>
      </c>
    </row>
    <row r="91" spans="1:7" ht="12.75">
      <c r="A91" s="65" t="s">
        <v>152</v>
      </c>
      <c r="B91" s="27">
        <f aca="true" t="shared" si="38" ref="B91:G91">B92+B93</f>
        <v>2400</v>
      </c>
      <c r="C91" s="27">
        <f t="shared" si="38"/>
        <v>2000</v>
      </c>
      <c r="D91" s="27">
        <f t="shared" si="38"/>
        <v>2000</v>
      </c>
      <c r="E91" s="27">
        <f t="shared" si="38"/>
        <v>2000</v>
      </c>
      <c r="F91" s="27">
        <f t="shared" si="38"/>
        <v>2000</v>
      </c>
      <c r="G91" s="28">
        <f t="shared" si="38"/>
        <v>2000</v>
      </c>
    </row>
    <row r="92" spans="1:7" ht="12.75">
      <c r="A92" s="63" t="s">
        <v>199</v>
      </c>
      <c r="B92" s="38">
        <f aca="true" t="shared" si="39" ref="B92:G92">B19</f>
        <v>2400</v>
      </c>
      <c r="C92" s="38">
        <f t="shared" si="39"/>
        <v>2000</v>
      </c>
      <c r="D92" s="38">
        <f t="shared" si="39"/>
        <v>2000</v>
      </c>
      <c r="E92" s="38">
        <f t="shared" si="39"/>
        <v>2000</v>
      </c>
      <c r="F92" s="38">
        <f t="shared" si="39"/>
        <v>2000</v>
      </c>
      <c r="G92" s="38">
        <f t="shared" si="39"/>
        <v>2000</v>
      </c>
    </row>
    <row r="93" spans="1:7" ht="12.75">
      <c r="A93" s="63" t="s">
        <v>200</v>
      </c>
      <c r="B93" s="38">
        <f aca="true" t="shared" si="40" ref="B93:G93">B22</f>
        <v>0</v>
      </c>
      <c r="C93" s="38">
        <f t="shared" si="40"/>
        <v>0</v>
      </c>
      <c r="D93" s="38">
        <f t="shared" si="40"/>
        <v>0</v>
      </c>
      <c r="E93" s="38">
        <f t="shared" si="40"/>
        <v>0</v>
      </c>
      <c r="F93" s="38">
        <f t="shared" si="40"/>
        <v>0</v>
      </c>
      <c r="G93" s="38">
        <f t="shared" si="40"/>
        <v>0</v>
      </c>
    </row>
    <row r="94" spans="1:7" ht="12.75">
      <c r="A94" s="65" t="s">
        <v>148</v>
      </c>
      <c r="B94" s="27">
        <f aca="true" t="shared" si="41" ref="B94:G94">B95+B96</f>
        <v>115465</v>
      </c>
      <c r="C94" s="27">
        <f t="shared" si="41"/>
        <v>46949</v>
      </c>
      <c r="D94" s="27">
        <f t="shared" si="41"/>
        <v>35000</v>
      </c>
      <c r="E94" s="27">
        <f t="shared" si="41"/>
        <v>37000</v>
      </c>
      <c r="F94" s="27">
        <f t="shared" si="41"/>
        <v>39000</v>
      </c>
      <c r="G94" s="28">
        <f t="shared" si="41"/>
        <v>31000</v>
      </c>
    </row>
    <row r="95" spans="1:7" ht="12.75">
      <c r="A95" s="63" t="s">
        <v>199</v>
      </c>
      <c r="B95" s="38">
        <f aca="true" t="shared" si="42" ref="B95:G95">B26</f>
        <v>47193</v>
      </c>
      <c r="C95" s="38">
        <f t="shared" si="42"/>
        <v>13311</v>
      </c>
      <c r="D95" s="38">
        <f t="shared" si="42"/>
        <v>25000</v>
      </c>
      <c r="E95" s="38">
        <f t="shared" si="42"/>
        <v>27000</v>
      </c>
      <c r="F95" s="38">
        <f t="shared" si="42"/>
        <v>29000</v>
      </c>
      <c r="G95" s="38">
        <f t="shared" si="42"/>
        <v>31000</v>
      </c>
    </row>
    <row r="96" spans="1:7" ht="12.75">
      <c r="A96" s="63" t="s">
        <v>200</v>
      </c>
      <c r="B96" s="38">
        <f aca="true" t="shared" si="43" ref="B96:G96">B29</f>
        <v>68272</v>
      </c>
      <c r="C96" s="38">
        <f t="shared" si="43"/>
        <v>33638</v>
      </c>
      <c r="D96" s="38">
        <f t="shared" si="43"/>
        <v>10000</v>
      </c>
      <c r="E96" s="38">
        <f t="shared" si="43"/>
        <v>10000</v>
      </c>
      <c r="F96" s="38">
        <f t="shared" si="43"/>
        <v>10000</v>
      </c>
      <c r="G96" s="38">
        <f t="shared" si="43"/>
        <v>0</v>
      </c>
    </row>
    <row r="97" spans="1:7" ht="12.75">
      <c r="A97" s="65" t="s">
        <v>133</v>
      </c>
      <c r="B97" s="27">
        <f aca="true" t="shared" si="44" ref="B97:G97">B98+B99</f>
        <v>152428</v>
      </c>
      <c r="C97" s="27">
        <f t="shared" si="44"/>
        <v>135415</v>
      </c>
      <c r="D97" s="27">
        <f t="shared" si="44"/>
        <v>145000</v>
      </c>
      <c r="E97" s="27">
        <f t="shared" si="44"/>
        <v>152000</v>
      </c>
      <c r="F97" s="27">
        <f t="shared" si="44"/>
        <v>154000</v>
      </c>
      <c r="G97" s="28">
        <f t="shared" si="44"/>
        <v>163000</v>
      </c>
    </row>
    <row r="98" spans="1:7" ht="12.75">
      <c r="A98" s="63" t="s">
        <v>199</v>
      </c>
      <c r="B98" s="38">
        <f aca="true" t="shared" si="45" ref="B98:G98">B33</f>
        <v>148936</v>
      </c>
      <c r="C98" s="38">
        <f t="shared" si="45"/>
        <v>135415</v>
      </c>
      <c r="D98" s="38">
        <f t="shared" si="45"/>
        <v>145000</v>
      </c>
      <c r="E98" s="38">
        <f t="shared" si="45"/>
        <v>152000</v>
      </c>
      <c r="F98" s="38">
        <f t="shared" si="45"/>
        <v>154000</v>
      </c>
      <c r="G98" s="38">
        <f t="shared" si="45"/>
        <v>163000</v>
      </c>
    </row>
    <row r="99" spans="1:7" ht="12.75">
      <c r="A99" s="63" t="s">
        <v>200</v>
      </c>
      <c r="B99" s="38">
        <f aca="true" t="shared" si="46" ref="B99:G99">B36</f>
        <v>3492</v>
      </c>
      <c r="C99" s="38">
        <f t="shared" si="46"/>
        <v>0</v>
      </c>
      <c r="D99" s="38">
        <f t="shared" si="46"/>
        <v>0</v>
      </c>
      <c r="E99" s="38">
        <f t="shared" si="46"/>
        <v>0</v>
      </c>
      <c r="F99" s="38">
        <f t="shared" si="46"/>
        <v>0</v>
      </c>
      <c r="G99" s="38">
        <f t="shared" si="46"/>
        <v>0</v>
      </c>
    </row>
    <row r="100" spans="1:7" ht="12.75">
      <c r="A100" s="65" t="s">
        <v>127</v>
      </c>
      <c r="B100" s="27">
        <f aca="true" t="shared" si="47" ref="B100:G100">B101+B102</f>
        <v>64060</v>
      </c>
      <c r="C100" s="27">
        <f t="shared" si="47"/>
        <v>92085</v>
      </c>
      <c r="D100" s="27">
        <f t="shared" si="47"/>
        <v>65900</v>
      </c>
      <c r="E100" s="27">
        <f t="shared" si="47"/>
        <v>100860</v>
      </c>
      <c r="F100" s="27">
        <f t="shared" si="47"/>
        <v>135821</v>
      </c>
      <c r="G100" s="28">
        <f t="shared" si="47"/>
        <v>69000</v>
      </c>
    </row>
    <row r="101" spans="1:7" ht="12.75">
      <c r="A101" s="63" t="s">
        <v>199</v>
      </c>
      <c r="B101" s="38">
        <f aca="true" t="shared" si="48" ref="B101:G101">B40</f>
        <v>58046</v>
      </c>
      <c r="C101" s="38">
        <f t="shared" si="48"/>
        <v>59300</v>
      </c>
      <c r="D101" s="38">
        <f t="shared" si="48"/>
        <v>60000</v>
      </c>
      <c r="E101" s="38">
        <f t="shared" si="48"/>
        <v>63000</v>
      </c>
      <c r="F101" s="38">
        <f t="shared" si="48"/>
        <v>66000</v>
      </c>
      <c r="G101" s="38">
        <f t="shared" si="48"/>
        <v>69000</v>
      </c>
    </row>
    <row r="102" spans="1:7" ht="12.75">
      <c r="A102" s="63" t="s">
        <v>200</v>
      </c>
      <c r="B102" s="38">
        <f aca="true" t="shared" si="49" ref="B102:G102">B43</f>
        <v>6014</v>
      </c>
      <c r="C102" s="38">
        <f t="shared" si="49"/>
        <v>32785</v>
      </c>
      <c r="D102" s="38">
        <f t="shared" si="49"/>
        <v>5900</v>
      </c>
      <c r="E102" s="38">
        <f t="shared" si="49"/>
        <v>37860</v>
      </c>
      <c r="F102" s="38">
        <f t="shared" si="49"/>
        <v>69821</v>
      </c>
      <c r="G102" s="38">
        <f t="shared" si="49"/>
        <v>0</v>
      </c>
    </row>
    <row r="103" spans="1:7" ht="12.75">
      <c r="A103" s="65" t="s">
        <v>120</v>
      </c>
      <c r="B103" s="27">
        <f aca="true" t="shared" si="50" ref="B103:G103">B104+B105</f>
        <v>206</v>
      </c>
      <c r="C103" s="27">
        <f t="shared" si="50"/>
        <v>600</v>
      </c>
      <c r="D103" s="27">
        <f t="shared" si="50"/>
        <v>600</v>
      </c>
      <c r="E103" s="27">
        <f t="shared" si="50"/>
        <v>600</v>
      </c>
      <c r="F103" s="27">
        <f t="shared" si="50"/>
        <v>600</v>
      </c>
      <c r="G103" s="28">
        <f t="shared" si="50"/>
        <v>600</v>
      </c>
    </row>
    <row r="104" spans="1:7" ht="12.75">
      <c r="A104" s="63" t="s">
        <v>199</v>
      </c>
      <c r="B104" s="38">
        <f aca="true" t="shared" si="51" ref="B104:G104">B47</f>
        <v>206</v>
      </c>
      <c r="C104" s="38">
        <f t="shared" si="51"/>
        <v>600</v>
      </c>
      <c r="D104" s="38">
        <f t="shared" si="51"/>
        <v>600</v>
      </c>
      <c r="E104" s="38">
        <f t="shared" si="51"/>
        <v>600</v>
      </c>
      <c r="F104" s="38">
        <f t="shared" si="51"/>
        <v>600</v>
      </c>
      <c r="G104" s="38">
        <f t="shared" si="51"/>
        <v>600</v>
      </c>
    </row>
    <row r="105" spans="1:7" ht="12.75">
      <c r="A105" s="63" t="s">
        <v>200</v>
      </c>
      <c r="B105" s="38">
        <f aca="true" t="shared" si="52" ref="B105:G105">B50</f>
        <v>0</v>
      </c>
      <c r="C105" s="38">
        <f t="shared" si="52"/>
        <v>0</v>
      </c>
      <c r="D105" s="38">
        <f t="shared" si="52"/>
        <v>0</v>
      </c>
      <c r="E105" s="38">
        <f t="shared" si="52"/>
        <v>0</v>
      </c>
      <c r="F105" s="38">
        <f t="shared" si="52"/>
        <v>0</v>
      </c>
      <c r="G105" s="38">
        <f t="shared" si="52"/>
        <v>0</v>
      </c>
    </row>
    <row r="106" spans="1:7" ht="12.75">
      <c r="A106" s="65" t="s">
        <v>113</v>
      </c>
      <c r="B106" s="27">
        <f aca="true" t="shared" si="53" ref="B106:G106">B107+B108</f>
        <v>503140</v>
      </c>
      <c r="C106" s="27">
        <f t="shared" si="53"/>
        <v>505760</v>
      </c>
      <c r="D106" s="27">
        <f t="shared" si="53"/>
        <v>528035</v>
      </c>
      <c r="E106" s="27">
        <f t="shared" si="53"/>
        <v>553916</v>
      </c>
      <c r="F106" s="27">
        <f t="shared" si="53"/>
        <v>571354</v>
      </c>
      <c r="G106" s="28">
        <f t="shared" si="53"/>
        <v>601813</v>
      </c>
    </row>
    <row r="107" spans="1:7" ht="12.75">
      <c r="A107" s="63" t="s">
        <v>199</v>
      </c>
      <c r="B107" s="38">
        <f aca="true" t="shared" si="54" ref="B107:G107">B54</f>
        <v>464967</v>
      </c>
      <c r="C107" s="38">
        <f t="shared" si="54"/>
        <v>497660</v>
      </c>
      <c r="D107" s="38">
        <f t="shared" si="54"/>
        <v>519935</v>
      </c>
      <c r="E107" s="38">
        <f t="shared" si="54"/>
        <v>545816</v>
      </c>
      <c r="F107" s="38">
        <f t="shared" si="54"/>
        <v>563254</v>
      </c>
      <c r="G107" s="38">
        <f t="shared" si="54"/>
        <v>591813</v>
      </c>
    </row>
    <row r="108" spans="1:7" ht="12.75">
      <c r="A108" s="63" t="s">
        <v>200</v>
      </c>
      <c r="B108" s="38">
        <f aca="true" t="shared" si="55" ref="B108:G108">B57</f>
        <v>38173</v>
      </c>
      <c r="C108" s="38">
        <f t="shared" si="55"/>
        <v>8100</v>
      </c>
      <c r="D108" s="38">
        <f t="shared" si="55"/>
        <v>8100</v>
      </c>
      <c r="E108" s="38">
        <f t="shared" si="55"/>
        <v>8100</v>
      </c>
      <c r="F108" s="38">
        <f t="shared" si="55"/>
        <v>8100</v>
      </c>
      <c r="G108" s="38">
        <f t="shared" si="55"/>
        <v>10000</v>
      </c>
    </row>
    <row r="109" spans="1:7" ht="12.75">
      <c r="A109" s="65" t="s">
        <v>91</v>
      </c>
      <c r="B109" s="27">
        <f aca="true" t="shared" si="56" ref="B109:G109">B110+B111</f>
        <v>939752</v>
      </c>
      <c r="C109" s="27">
        <f t="shared" si="56"/>
        <v>938189</v>
      </c>
      <c r="D109" s="27">
        <f t="shared" si="56"/>
        <v>927600</v>
      </c>
      <c r="E109" s="27">
        <f t="shared" si="56"/>
        <v>1090241</v>
      </c>
      <c r="F109" s="27">
        <f t="shared" si="56"/>
        <v>979300</v>
      </c>
      <c r="G109" s="28">
        <f t="shared" si="56"/>
        <v>1026000</v>
      </c>
    </row>
    <row r="110" spans="1:7" ht="12.75">
      <c r="A110" s="63" t="s">
        <v>199</v>
      </c>
      <c r="B110" s="38">
        <f aca="true" t="shared" si="57" ref="B110:G110">B61</f>
        <v>878262</v>
      </c>
      <c r="C110" s="38">
        <f t="shared" si="57"/>
        <v>894268</v>
      </c>
      <c r="D110" s="38">
        <f t="shared" si="57"/>
        <v>927600</v>
      </c>
      <c r="E110" s="38">
        <f t="shared" si="57"/>
        <v>962400</v>
      </c>
      <c r="F110" s="38">
        <f t="shared" si="57"/>
        <v>979300</v>
      </c>
      <c r="G110" s="38">
        <f t="shared" si="57"/>
        <v>1026000</v>
      </c>
    </row>
    <row r="111" spans="1:7" ht="12.75">
      <c r="A111" s="63" t="s">
        <v>200</v>
      </c>
      <c r="B111" s="38">
        <f aca="true" t="shared" si="58" ref="B111:G111">B64</f>
        <v>61490</v>
      </c>
      <c r="C111" s="38">
        <f t="shared" si="58"/>
        <v>43921</v>
      </c>
      <c r="D111" s="38">
        <f t="shared" si="58"/>
        <v>0</v>
      </c>
      <c r="E111" s="38">
        <f t="shared" si="58"/>
        <v>127841</v>
      </c>
      <c r="F111" s="38">
        <f t="shared" si="58"/>
        <v>0</v>
      </c>
      <c r="G111" s="38">
        <f t="shared" si="58"/>
        <v>0</v>
      </c>
    </row>
    <row r="112" spans="1:7" ht="12.75">
      <c r="A112" s="65" t="s">
        <v>81</v>
      </c>
      <c r="B112" s="27">
        <f aca="true" t="shared" si="59" ref="B112:G112">B113+B114</f>
        <v>232494</v>
      </c>
      <c r="C112" s="27">
        <f t="shared" si="59"/>
        <v>273126</v>
      </c>
      <c r="D112" s="27">
        <f t="shared" si="59"/>
        <v>277600</v>
      </c>
      <c r="E112" s="27">
        <f t="shared" si="59"/>
        <v>292000</v>
      </c>
      <c r="F112" s="27">
        <f t="shared" si="59"/>
        <v>307500</v>
      </c>
      <c r="G112" s="28">
        <f t="shared" si="59"/>
        <v>325000</v>
      </c>
    </row>
    <row r="113" spans="1:7" ht="12.75">
      <c r="A113" s="63" t="s">
        <v>199</v>
      </c>
      <c r="B113" s="38">
        <f aca="true" t="shared" si="60" ref="B113:G113">B68</f>
        <v>232494</v>
      </c>
      <c r="C113" s="38">
        <f t="shared" si="60"/>
        <v>273126</v>
      </c>
      <c r="D113" s="38">
        <f t="shared" si="60"/>
        <v>277600</v>
      </c>
      <c r="E113" s="38">
        <f t="shared" si="60"/>
        <v>292000</v>
      </c>
      <c r="F113" s="38">
        <f t="shared" si="60"/>
        <v>307500</v>
      </c>
      <c r="G113" s="38">
        <f t="shared" si="60"/>
        <v>325000</v>
      </c>
    </row>
    <row r="114" spans="1:7" ht="12.75">
      <c r="A114" s="63" t="s">
        <v>200</v>
      </c>
      <c r="B114" s="38">
        <f aca="true" t="shared" si="61" ref="B114:G114">B71</f>
        <v>0</v>
      </c>
      <c r="C114" s="38">
        <f t="shared" si="61"/>
        <v>0</v>
      </c>
      <c r="D114" s="38">
        <f t="shared" si="61"/>
        <v>0</v>
      </c>
      <c r="E114" s="38">
        <f t="shared" si="61"/>
        <v>0</v>
      </c>
      <c r="F114" s="38">
        <f t="shared" si="61"/>
        <v>0</v>
      </c>
      <c r="G114" s="38">
        <f t="shared" si="61"/>
        <v>0</v>
      </c>
    </row>
    <row r="115" spans="1:7" ht="12.75">
      <c r="A115" s="65" t="s">
        <v>198</v>
      </c>
      <c r="B115" s="27">
        <f aca="true" t="shared" si="62" ref="B115:G117">B112+B109+B106+B103+B100+B97+B94+B91+B88+B85</f>
        <v>2418222</v>
      </c>
      <c r="C115" s="27">
        <f t="shared" si="62"/>
        <v>2331821</v>
      </c>
      <c r="D115" s="27">
        <f t="shared" si="62"/>
        <v>2332512</v>
      </c>
      <c r="E115" s="27">
        <f t="shared" si="62"/>
        <v>2585091</v>
      </c>
      <c r="F115" s="27">
        <f t="shared" si="62"/>
        <v>2552275</v>
      </c>
      <c r="G115" s="28">
        <f t="shared" si="62"/>
        <v>2591413</v>
      </c>
    </row>
    <row r="116" spans="1:7" ht="12.75">
      <c r="A116" s="63" t="s">
        <v>199</v>
      </c>
      <c r="B116" s="38">
        <f t="shared" si="62"/>
        <v>2088480</v>
      </c>
      <c r="C116" s="38">
        <f t="shared" si="62"/>
        <v>2188377</v>
      </c>
      <c r="D116" s="38">
        <f t="shared" si="62"/>
        <v>2282135</v>
      </c>
      <c r="E116" s="38">
        <f t="shared" si="62"/>
        <v>2378816</v>
      </c>
      <c r="F116" s="38">
        <f t="shared" si="62"/>
        <v>2444354</v>
      </c>
      <c r="G116" s="39">
        <f t="shared" si="62"/>
        <v>2566413</v>
      </c>
    </row>
    <row r="117" spans="1:7" ht="13.5" thickBot="1">
      <c r="A117" s="66" t="s">
        <v>200</v>
      </c>
      <c r="B117" s="41">
        <f t="shared" si="62"/>
        <v>329742</v>
      </c>
      <c r="C117" s="41">
        <f t="shared" si="62"/>
        <v>143444</v>
      </c>
      <c r="D117" s="41">
        <f t="shared" si="62"/>
        <v>50377</v>
      </c>
      <c r="E117" s="41">
        <f t="shared" si="62"/>
        <v>206275</v>
      </c>
      <c r="F117" s="41">
        <f t="shared" si="62"/>
        <v>107921</v>
      </c>
      <c r="G117" s="42">
        <f t="shared" si="62"/>
        <v>25000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collapsed="1" thickBot="1">
      <c r="A1" s="2" t="s">
        <v>22</v>
      </c>
      <c r="B1" s="363" t="s">
        <v>462</v>
      </c>
      <c r="C1" s="363" t="s">
        <v>463</v>
      </c>
      <c r="D1" s="363" t="s">
        <v>431</v>
      </c>
      <c r="E1" s="363" t="s">
        <v>432</v>
      </c>
      <c r="F1" s="363" t="s">
        <v>440</v>
      </c>
      <c r="G1" s="363" t="s">
        <v>464</v>
      </c>
      <c r="H1" s="5"/>
    </row>
    <row r="2" spans="1:7" ht="15" customHeight="1">
      <c r="A2" s="302" t="s">
        <v>369</v>
      </c>
      <c r="B2" s="303"/>
      <c r="C2" s="303"/>
      <c r="D2" s="303"/>
      <c r="E2" s="303"/>
      <c r="F2" s="303"/>
      <c r="G2" s="304"/>
    </row>
    <row r="3" spans="1:8" ht="12.75">
      <c r="A3" s="305" t="s">
        <v>370</v>
      </c>
      <c r="B3" s="303"/>
      <c r="C3" s="303"/>
      <c r="D3" s="303"/>
      <c r="E3" s="303"/>
      <c r="F3" s="303"/>
      <c r="G3" s="304"/>
      <c r="H3" s="364" t="s">
        <v>436</v>
      </c>
    </row>
    <row r="4" spans="1:9" ht="12.75">
      <c r="A4" s="348" t="s">
        <v>412</v>
      </c>
      <c r="B4" s="336"/>
      <c r="C4" s="336"/>
      <c r="D4" s="336"/>
      <c r="E4" s="336"/>
      <c r="F4" s="336"/>
      <c r="G4" s="337"/>
      <c r="H4" s="334" t="s">
        <v>414</v>
      </c>
      <c r="I4" s="6"/>
    </row>
    <row r="5" spans="1:9" ht="12.75">
      <c r="A5" s="305" t="s">
        <v>371</v>
      </c>
      <c r="B5" s="306"/>
      <c r="C5" s="307"/>
      <c r="D5" s="307"/>
      <c r="E5" s="307"/>
      <c r="F5" s="307"/>
      <c r="G5" s="308"/>
      <c r="H5" s="191" t="s">
        <v>372</v>
      </c>
      <c r="I5" s="6" t="s">
        <v>425</v>
      </c>
    </row>
    <row r="6" spans="1:7" ht="12.75">
      <c r="A6" s="309" t="s">
        <v>373</v>
      </c>
      <c r="B6" s="310"/>
      <c r="C6" s="310"/>
      <c r="D6" s="310"/>
      <c r="E6" s="310"/>
      <c r="F6" s="310"/>
      <c r="G6" s="311"/>
    </row>
    <row r="7" spans="1:9" ht="12.75">
      <c r="A7" s="312" t="s">
        <v>374</v>
      </c>
      <c r="B7" s="313"/>
      <c r="C7" s="183"/>
      <c r="D7" s="183"/>
      <c r="E7" s="183"/>
      <c r="F7" s="183"/>
      <c r="G7" s="184"/>
      <c r="H7" s="364" t="s">
        <v>436</v>
      </c>
      <c r="I7" s="6"/>
    </row>
    <row r="8" spans="1:10" ht="12.75">
      <c r="A8" s="314" t="s">
        <v>375</v>
      </c>
      <c r="B8" s="306"/>
      <c r="C8" s="185"/>
      <c r="D8" s="185"/>
      <c r="E8" s="185"/>
      <c r="F8" s="185"/>
      <c r="G8" s="186"/>
      <c r="H8" s="189" t="s">
        <v>382</v>
      </c>
      <c r="I8" s="6" t="s">
        <v>425</v>
      </c>
      <c r="J8" s="5"/>
    </row>
    <row r="9" spans="1:10" ht="12.75">
      <c r="A9" s="348" t="s">
        <v>413</v>
      </c>
      <c r="B9" s="338"/>
      <c r="C9" s="339"/>
      <c r="D9" s="339"/>
      <c r="E9" s="339"/>
      <c r="F9" s="339"/>
      <c r="G9" s="340"/>
      <c r="H9" s="5"/>
      <c r="J9" s="5"/>
    </row>
    <row r="10" spans="1:7" ht="12.75">
      <c r="A10" s="315" t="s">
        <v>9</v>
      </c>
      <c r="B10" s="32">
        <f aca="true" t="shared" si="0" ref="B10:G10">B2-B6</f>
        <v>0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46">
        <f t="shared" si="0"/>
        <v>0</v>
      </c>
    </row>
    <row r="11" spans="1:9" ht="12.75">
      <c r="A11" s="15" t="s">
        <v>376</v>
      </c>
      <c r="B11" s="310"/>
      <c r="C11" s="310"/>
      <c r="D11" s="310"/>
      <c r="E11" s="310"/>
      <c r="F11" s="310"/>
      <c r="G11" s="311"/>
      <c r="H11" t="s">
        <v>394</v>
      </c>
      <c r="I11" s="187"/>
    </row>
    <row r="12" spans="1:7" ht="12.75">
      <c r="A12" s="15" t="s">
        <v>3</v>
      </c>
      <c r="B12" s="32">
        <f aca="true" t="shared" si="1" ref="B12:G12">B10+B11</f>
        <v>0</v>
      </c>
      <c r="C12" s="32">
        <f t="shared" si="1"/>
        <v>0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46">
        <f t="shared" si="1"/>
        <v>0</v>
      </c>
    </row>
    <row r="13" spans="1:8" ht="12.75">
      <c r="A13" s="15" t="s">
        <v>377</v>
      </c>
      <c r="B13" s="310"/>
      <c r="C13" s="310"/>
      <c r="D13" s="310"/>
      <c r="E13" s="310"/>
      <c r="F13" s="310"/>
      <c r="G13" s="311"/>
      <c r="H13" t="s">
        <v>384</v>
      </c>
    </row>
    <row r="14" spans="1:7" ht="25.5">
      <c r="A14" s="16" t="s">
        <v>53</v>
      </c>
      <c r="B14" s="306"/>
      <c r="C14" s="307"/>
      <c r="D14" s="307"/>
      <c r="E14" s="307"/>
      <c r="F14" s="307"/>
      <c r="G14" s="308"/>
    </row>
    <row r="15" spans="1:8" ht="25.5">
      <c r="A15" s="16" t="s">
        <v>54</v>
      </c>
      <c r="B15" s="306"/>
      <c r="C15" s="307"/>
      <c r="D15" s="307"/>
      <c r="E15" s="307"/>
      <c r="F15" s="307"/>
      <c r="G15" s="308"/>
      <c r="H15" s="353" t="s">
        <v>417</v>
      </c>
    </row>
    <row r="16" spans="1:7" ht="12.75">
      <c r="A16" s="316"/>
      <c r="B16" s="317"/>
      <c r="C16" s="317"/>
      <c r="D16" s="317"/>
      <c r="E16" s="317"/>
      <c r="F16" s="317"/>
      <c r="G16" s="318"/>
    </row>
    <row r="17" spans="1:8" ht="17.25" customHeight="1">
      <c r="A17" s="16" t="s">
        <v>7</v>
      </c>
      <c r="B17" s="310"/>
      <c r="C17" s="33">
        <f>B17+C14</f>
        <v>0</v>
      </c>
      <c r="D17" s="33">
        <f>C17+D14</f>
        <v>0</v>
      </c>
      <c r="E17" s="33">
        <f>D17+E14</f>
        <v>0</v>
      </c>
      <c r="F17" s="33">
        <f>E17+F14</f>
        <v>0</v>
      </c>
      <c r="G17" s="319">
        <f>F17+G14</f>
        <v>0</v>
      </c>
      <c r="H17" s="341"/>
    </row>
    <row r="18" spans="1:8" ht="12.75">
      <c r="A18" s="17" t="s">
        <v>19</v>
      </c>
      <c r="B18" s="320"/>
      <c r="C18" s="359">
        <f>B18+C13</f>
        <v>0</v>
      </c>
      <c r="D18" s="359">
        <f>C18+D13</f>
        <v>0</v>
      </c>
      <c r="E18" s="359">
        <f>D18+E13</f>
        <v>0</v>
      </c>
      <c r="F18" s="359">
        <f>E18+F13</f>
        <v>0</v>
      </c>
      <c r="G18" s="359">
        <f>F18+G13</f>
        <v>0</v>
      </c>
      <c r="H18" s="358" t="s">
        <v>426</v>
      </c>
    </row>
    <row r="19" spans="1:8" ht="22.5">
      <c r="A19" s="198" t="s">
        <v>458</v>
      </c>
      <c r="B19" s="320"/>
      <c r="C19" s="307"/>
      <c r="D19" s="188"/>
      <c r="E19" s="188"/>
      <c r="F19" s="188"/>
      <c r="G19" s="321"/>
      <c r="H19" s="181" t="s">
        <v>378</v>
      </c>
    </row>
    <row r="20" spans="1:8" ht="12.75">
      <c r="A20" s="198" t="s">
        <v>60</v>
      </c>
      <c r="B20" s="320"/>
      <c r="C20" s="307"/>
      <c r="D20" s="188"/>
      <c r="E20" s="188"/>
      <c r="F20" s="188"/>
      <c r="G20" s="321"/>
      <c r="H20" s="191" t="s">
        <v>379</v>
      </c>
    </row>
    <row r="21" spans="1:8" ht="12.75">
      <c r="A21" s="342" t="s">
        <v>407</v>
      </c>
      <c r="B21" s="343"/>
      <c r="C21" s="344"/>
      <c r="D21" s="345"/>
      <c r="E21" s="345"/>
      <c r="F21" s="345"/>
      <c r="G21" s="346"/>
      <c r="H21" t="s">
        <v>415</v>
      </c>
    </row>
    <row r="22" spans="1:7" ht="27.75" customHeight="1">
      <c r="A22" s="16" t="s">
        <v>55</v>
      </c>
      <c r="B22" s="29">
        <f aca="true" t="shared" si="2" ref="B22:G22">IF(B18-B17&lt;0,0,B18-B17)</f>
        <v>0</v>
      </c>
      <c r="C22" s="29">
        <f t="shared" si="2"/>
        <v>0</v>
      </c>
      <c r="D22" s="29">
        <f t="shared" si="2"/>
        <v>0</v>
      </c>
      <c r="E22" s="29">
        <f t="shared" si="2"/>
        <v>0</v>
      </c>
      <c r="F22" s="29">
        <f t="shared" si="2"/>
        <v>0</v>
      </c>
      <c r="G22" s="35">
        <f t="shared" si="2"/>
        <v>0</v>
      </c>
    </row>
    <row r="23" spans="1:7" ht="13.5" thickBot="1">
      <c r="A23" s="322" t="s">
        <v>56</v>
      </c>
      <c r="B23" s="323" t="e">
        <f aca="true" t="shared" si="3" ref="B23:G23">B22/B2</f>
        <v>#DIV/0!</v>
      </c>
      <c r="C23" s="323" t="e">
        <f t="shared" si="3"/>
        <v>#DIV/0!</v>
      </c>
      <c r="D23" s="323" t="e">
        <f t="shared" si="3"/>
        <v>#DIV/0!</v>
      </c>
      <c r="E23" s="323" t="e">
        <f t="shared" si="3"/>
        <v>#DIV/0!</v>
      </c>
      <c r="F23" s="323" t="e">
        <f t="shared" si="3"/>
        <v>#DIV/0!</v>
      </c>
      <c r="G23" s="324" t="e">
        <f t="shared" si="3"/>
        <v>#DIV/0!</v>
      </c>
    </row>
    <row r="24" spans="1:7" s="6" customFormat="1" ht="13.5" thickBot="1">
      <c r="A24" s="3"/>
      <c r="B24" s="383">
        <f aca="true" t="shared" si="4" ref="B24:G24">B12+B13-B14+B15</f>
        <v>0</v>
      </c>
      <c r="C24" s="383">
        <f t="shared" si="4"/>
        <v>0</v>
      </c>
      <c r="D24" s="383">
        <f t="shared" si="4"/>
        <v>0</v>
      </c>
      <c r="E24" s="383">
        <f t="shared" si="4"/>
        <v>0</v>
      </c>
      <c r="F24" s="383">
        <f t="shared" si="4"/>
        <v>0</v>
      </c>
      <c r="G24" s="383">
        <f t="shared" si="4"/>
        <v>0</v>
      </c>
    </row>
    <row r="25" spans="1:7" s="6" customFormat="1" ht="51" collapsed="1">
      <c r="A25" s="2" t="s">
        <v>23</v>
      </c>
      <c r="B25" s="23" t="s">
        <v>16</v>
      </c>
      <c r="C25" s="23" t="s">
        <v>11</v>
      </c>
      <c r="D25" s="23" t="s">
        <v>12</v>
      </c>
      <c r="E25" s="23" t="s">
        <v>13</v>
      </c>
      <c r="F25" s="23" t="s">
        <v>14</v>
      </c>
      <c r="G25" s="24" t="s">
        <v>15</v>
      </c>
    </row>
    <row r="26" spans="1:7" s="6" customFormat="1" ht="12.75" hidden="1" outlineLevel="1">
      <c r="A26" s="302" t="s">
        <v>369</v>
      </c>
      <c r="B26" s="303"/>
      <c r="C26" s="303"/>
      <c r="D26" s="303"/>
      <c r="E26" s="303"/>
      <c r="F26" s="303"/>
      <c r="G26" s="304"/>
    </row>
    <row r="27" spans="1:7" s="6" customFormat="1" ht="12.75" hidden="1" outlineLevel="1">
      <c r="A27" s="305" t="s">
        <v>370</v>
      </c>
      <c r="B27" s="306"/>
      <c r="C27" s="307"/>
      <c r="D27" s="307"/>
      <c r="E27" s="307"/>
      <c r="F27" s="307"/>
      <c r="G27" s="308"/>
    </row>
    <row r="28" spans="1:8" ht="12.75" hidden="1" outlineLevel="1">
      <c r="A28" s="335" t="s">
        <v>408</v>
      </c>
      <c r="B28" s="336"/>
      <c r="C28" s="336"/>
      <c r="D28" s="336"/>
      <c r="E28" s="336"/>
      <c r="F28" s="336"/>
      <c r="G28" s="337"/>
      <c r="H28" s="5"/>
    </row>
    <row r="29" spans="1:7" ht="12.75" hidden="1" outlineLevel="1">
      <c r="A29" s="305" t="s">
        <v>371</v>
      </c>
      <c r="B29" s="306"/>
      <c r="C29" s="307"/>
      <c r="D29" s="307"/>
      <c r="E29" s="307"/>
      <c r="F29" s="307"/>
      <c r="G29" s="308"/>
    </row>
    <row r="30" spans="1:7" ht="12.75" hidden="1" outlineLevel="1">
      <c r="A30" s="309" t="s">
        <v>373</v>
      </c>
      <c r="B30" s="310"/>
      <c r="C30" s="310"/>
      <c r="D30" s="310"/>
      <c r="E30" s="310"/>
      <c r="F30" s="310"/>
      <c r="G30" s="311"/>
    </row>
    <row r="31" spans="1:7" ht="12.75" hidden="1" outlineLevel="1">
      <c r="A31" s="312" t="s">
        <v>374</v>
      </c>
      <c r="B31" s="183"/>
      <c r="C31" s="183"/>
      <c r="D31" s="183"/>
      <c r="E31" s="183"/>
      <c r="F31" s="183"/>
      <c r="G31" s="184"/>
    </row>
    <row r="32" spans="1:7" ht="12.75" hidden="1" outlineLevel="1">
      <c r="A32" s="314" t="s">
        <v>375</v>
      </c>
      <c r="B32" s="185"/>
      <c r="C32" s="185"/>
      <c r="D32" s="185"/>
      <c r="E32" s="185"/>
      <c r="F32" s="185"/>
      <c r="G32" s="186"/>
    </row>
    <row r="33" spans="1:7" ht="12.75" hidden="1" outlineLevel="1">
      <c r="A33" s="335" t="s">
        <v>409</v>
      </c>
      <c r="B33" s="338"/>
      <c r="C33" s="339"/>
      <c r="D33" s="339"/>
      <c r="E33" s="339"/>
      <c r="F33" s="339"/>
      <c r="G33" s="340"/>
    </row>
    <row r="34" spans="1:7" ht="12.75" hidden="1" outlineLevel="1">
      <c r="A34" s="315" t="s">
        <v>9</v>
      </c>
      <c r="B34" s="32">
        <f aca="true" t="shared" si="5" ref="B34:G34">B26-B30</f>
        <v>0</v>
      </c>
      <c r="C34" s="32">
        <f t="shared" si="5"/>
        <v>0</v>
      </c>
      <c r="D34" s="32">
        <f t="shared" si="5"/>
        <v>0</v>
      </c>
      <c r="E34" s="32">
        <f t="shared" si="5"/>
        <v>0</v>
      </c>
      <c r="F34" s="32">
        <f t="shared" si="5"/>
        <v>0</v>
      </c>
      <c r="G34" s="46">
        <f t="shared" si="5"/>
        <v>0</v>
      </c>
    </row>
    <row r="35" spans="1:7" ht="12.75" hidden="1" outlineLevel="1">
      <c r="A35" s="325" t="s">
        <v>376</v>
      </c>
      <c r="B35" s="310"/>
      <c r="C35" s="310"/>
      <c r="D35" s="310"/>
      <c r="E35" s="310"/>
      <c r="F35" s="310"/>
      <c r="G35" s="311"/>
    </row>
    <row r="36" spans="1:7" ht="12.75" hidden="1" outlineLevel="1">
      <c r="A36" s="15" t="s">
        <v>3</v>
      </c>
      <c r="B36" s="32">
        <f aca="true" t="shared" si="6" ref="B36:G36">B34+B35</f>
        <v>0</v>
      </c>
      <c r="C36" s="32">
        <f t="shared" si="6"/>
        <v>0</v>
      </c>
      <c r="D36" s="32">
        <f t="shared" si="6"/>
        <v>0</v>
      </c>
      <c r="E36" s="32">
        <f t="shared" si="6"/>
        <v>0</v>
      </c>
      <c r="F36" s="32">
        <f t="shared" si="6"/>
        <v>0</v>
      </c>
      <c r="G36" s="46">
        <f t="shared" si="6"/>
        <v>0</v>
      </c>
    </row>
    <row r="37" spans="1:7" ht="12.75" hidden="1" outlineLevel="1">
      <c r="A37" s="15" t="s">
        <v>377</v>
      </c>
      <c r="B37" s="310">
        <v>0</v>
      </c>
      <c r="C37" s="310"/>
      <c r="D37" s="310"/>
      <c r="E37" s="310"/>
      <c r="F37" s="310"/>
      <c r="G37" s="311"/>
    </row>
    <row r="38" spans="1:7" ht="25.5" hidden="1" outlineLevel="1">
      <c r="A38" s="16" t="s">
        <v>53</v>
      </c>
      <c r="B38" s="306"/>
      <c r="C38" s="307"/>
      <c r="D38" s="307"/>
      <c r="E38" s="307"/>
      <c r="F38" s="307"/>
      <c r="G38" s="308"/>
    </row>
    <row r="39" spans="1:7" ht="25.5" hidden="1" outlineLevel="1">
      <c r="A39" s="16" t="s">
        <v>54</v>
      </c>
      <c r="B39" s="306"/>
      <c r="C39" s="307"/>
      <c r="D39" s="307"/>
      <c r="E39" s="307"/>
      <c r="F39" s="307"/>
      <c r="G39" s="308"/>
    </row>
    <row r="40" spans="1:7" ht="12.75" hidden="1" outlineLevel="1">
      <c r="A40" s="316"/>
      <c r="B40" s="317"/>
      <c r="C40" s="317"/>
      <c r="D40" s="317"/>
      <c r="E40" s="317"/>
      <c r="F40" s="317"/>
      <c r="G40" s="318"/>
    </row>
    <row r="41" spans="1:7" ht="25.5" hidden="1" outlineLevel="1">
      <c r="A41" s="16" t="s">
        <v>7</v>
      </c>
      <c r="B41" s="310"/>
      <c r="C41" s="33">
        <f>B41+C38</f>
        <v>0</v>
      </c>
      <c r="D41" s="33">
        <f>C41+D38</f>
        <v>0</v>
      </c>
      <c r="E41" s="33">
        <f>D41+E38</f>
        <v>0</v>
      </c>
      <c r="F41" s="33">
        <f>E41+F38</f>
        <v>0</v>
      </c>
      <c r="G41" s="319">
        <f>F41+G38</f>
        <v>0</v>
      </c>
    </row>
    <row r="42" spans="1:7" ht="12.75" hidden="1" outlineLevel="1">
      <c r="A42" s="17" t="s">
        <v>19</v>
      </c>
      <c r="B42" s="320"/>
      <c r="C42" s="359">
        <f>B42+C37</f>
        <v>0</v>
      </c>
      <c r="D42" s="359">
        <f>C42+D37</f>
        <v>0</v>
      </c>
      <c r="E42" s="359">
        <f>D42+E37</f>
        <v>0</v>
      </c>
      <c r="F42" s="359">
        <f>E42+F37</f>
        <v>0</v>
      </c>
      <c r="G42" s="359">
        <f>F42+G37</f>
        <v>0</v>
      </c>
    </row>
    <row r="43" spans="1:7" ht="24.75" customHeight="1" hidden="1" outlineLevel="1">
      <c r="A43" s="198" t="s">
        <v>458</v>
      </c>
      <c r="B43" s="190"/>
      <c r="C43" s="188"/>
      <c r="D43" s="188"/>
      <c r="E43" s="188"/>
      <c r="F43" s="188"/>
      <c r="G43" s="321"/>
    </row>
    <row r="44" spans="1:7" ht="12.75" hidden="1" outlineLevel="1">
      <c r="A44" s="198" t="s">
        <v>60</v>
      </c>
      <c r="B44" s="320"/>
      <c r="C44" s="307"/>
      <c r="D44" s="188"/>
      <c r="E44" s="188"/>
      <c r="F44" s="188"/>
      <c r="G44" s="321"/>
    </row>
    <row r="45" spans="1:7" ht="12.75" hidden="1" outlineLevel="1">
      <c r="A45" s="342" t="s">
        <v>407</v>
      </c>
      <c r="B45" s="343"/>
      <c r="C45" s="344"/>
      <c r="D45" s="345"/>
      <c r="E45" s="345"/>
      <c r="F45" s="345"/>
      <c r="G45" s="346"/>
    </row>
    <row r="46" spans="1:7" ht="12.75" hidden="1" outlineLevel="1">
      <c r="A46" s="16" t="s">
        <v>55</v>
      </c>
      <c r="B46" s="29">
        <f aca="true" t="shared" si="7" ref="B46:G46">IF(B42-B41&lt;0,0,B42-B41)</f>
        <v>0</v>
      </c>
      <c r="C46" s="29">
        <f t="shared" si="7"/>
        <v>0</v>
      </c>
      <c r="D46" s="29">
        <f t="shared" si="7"/>
        <v>0</v>
      </c>
      <c r="E46" s="29">
        <f t="shared" si="7"/>
        <v>0</v>
      </c>
      <c r="F46" s="29">
        <f t="shared" si="7"/>
        <v>0</v>
      </c>
      <c r="G46" s="35">
        <f t="shared" si="7"/>
        <v>0</v>
      </c>
    </row>
    <row r="47" spans="1:7" ht="13.5" hidden="1" outlineLevel="1" thickBot="1">
      <c r="A47" s="322" t="s">
        <v>56</v>
      </c>
      <c r="B47" s="323" t="e">
        <f aca="true" t="shared" si="8" ref="B47:G47">B46/B26</f>
        <v>#DIV/0!</v>
      </c>
      <c r="C47" s="323" t="e">
        <f t="shared" si="8"/>
        <v>#DIV/0!</v>
      </c>
      <c r="D47" s="323" t="e">
        <f t="shared" si="8"/>
        <v>#DIV/0!</v>
      </c>
      <c r="E47" s="323" t="e">
        <f t="shared" si="8"/>
        <v>#DIV/0!</v>
      </c>
      <c r="F47" s="323" t="e">
        <f t="shared" si="8"/>
        <v>#DIV/0!</v>
      </c>
      <c r="G47" s="324" t="e">
        <f t="shared" si="8"/>
        <v>#DIV/0!</v>
      </c>
    </row>
    <row r="48" spans="2:7" ht="13.5" thickBot="1">
      <c r="B48" s="383">
        <f aca="true" t="shared" si="9" ref="B48:G48">B36+B37-B38+B39</f>
        <v>0</v>
      </c>
      <c r="C48" s="383">
        <f t="shared" si="9"/>
        <v>0</v>
      </c>
      <c r="D48" s="383">
        <f t="shared" si="9"/>
        <v>0</v>
      </c>
      <c r="E48" s="383">
        <f t="shared" si="9"/>
        <v>0</v>
      </c>
      <c r="F48" s="383">
        <f t="shared" si="9"/>
        <v>0</v>
      </c>
      <c r="G48" s="383">
        <f t="shared" si="9"/>
        <v>0</v>
      </c>
    </row>
    <row r="49" spans="1:7" ht="51" collapsed="1">
      <c r="A49" s="2" t="s">
        <v>24</v>
      </c>
      <c r="B49" s="23" t="s">
        <v>16</v>
      </c>
      <c r="C49" s="23" t="s">
        <v>11</v>
      </c>
      <c r="D49" s="23" t="s">
        <v>12</v>
      </c>
      <c r="E49" s="23" t="s">
        <v>13</v>
      </c>
      <c r="F49" s="23" t="s">
        <v>14</v>
      </c>
      <c r="G49" s="24" t="s">
        <v>15</v>
      </c>
    </row>
    <row r="50" spans="1:7" ht="12.75" hidden="1" outlineLevel="1">
      <c r="A50" s="302" t="s">
        <v>369</v>
      </c>
      <c r="B50" s="303"/>
      <c r="C50" s="303"/>
      <c r="D50" s="303"/>
      <c r="E50" s="303"/>
      <c r="F50" s="303"/>
      <c r="G50" s="304"/>
    </row>
    <row r="51" spans="1:7" ht="12.75" hidden="1" outlineLevel="1">
      <c r="A51" s="305" t="s">
        <v>370</v>
      </c>
      <c r="B51" s="303"/>
      <c r="C51" s="303"/>
      <c r="D51" s="303"/>
      <c r="E51" s="303"/>
      <c r="F51" s="303"/>
      <c r="G51" s="304"/>
    </row>
    <row r="52" spans="1:7" ht="12.75" hidden="1" outlineLevel="1">
      <c r="A52" s="335" t="s">
        <v>408</v>
      </c>
      <c r="B52" s="336"/>
      <c r="C52" s="336"/>
      <c r="D52" s="336"/>
      <c r="E52" s="336"/>
      <c r="F52" s="336"/>
      <c r="G52" s="337"/>
    </row>
    <row r="53" spans="1:7" ht="12.75" hidden="1" outlineLevel="1">
      <c r="A53" s="305" t="s">
        <v>371</v>
      </c>
      <c r="B53" s="306"/>
      <c r="C53" s="307"/>
      <c r="D53" s="307"/>
      <c r="E53" s="307"/>
      <c r="F53" s="307"/>
      <c r="G53" s="308"/>
    </row>
    <row r="54" spans="1:7" ht="12.75" hidden="1" outlineLevel="1">
      <c r="A54" s="309" t="s">
        <v>373</v>
      </c>
      <c r="B54" s="310"/>
      <c r="C54" s="310"/>
      <c r="D54" s="310"/>
      <c r="E54" s="310"/>
      <c r="F54" s="310"/>
      <c r="G54" s="311"/>
    </row>
    <row r="55" spans="1:7" ht="12.75" hidden="1" outlineLevel="1">
      <c r="A55" s="182" t="s">
        <v>374</v>
      </c>
      <c r="B55" s="183"/>
      <c r="C55" s="183"/>
      <c r="D55" s="183"/>
      <c r="E55" s="183"/>
      <c r="F55" s="183"/>
      <c r="G55" s="184"/>
    </row>
    <row r="56" spans="1:7" ht="12.75" hidden="1" outlineLevel="1">
      <c r="A56" s="182" t="s">
        <v>375</v>
      </c>
      <c r="B56" s="185"/>
      <c r="C56" s="185"/>
      <c r="D56" s="185"/>
      <c r="E56" s="185"/>
      <c r="F56" s="185"/>
      <c r="G56" s="186"/>
    </row>
    <row r="57" spans="1:7" ht="12.75" hidden="1" outlineLevel="1">
      <c r="A57" s="335" t="s">
        <v>409</v>
      </c>
      <c r="B57" s="338"/>
      <c r="C57" s="339"/>
      <c r="D57" s="339"/>
      <c r="E57" s="339"/>
      <c r="F57" s="339"/>
      <c r="G57" s="340"/>
    </row>
    <row r="58" spans="1:7" ht="12.75" hidden="1" outlineLevel="1">
      <c r="A58" s="326" t="s">
        <v>9</v>
      </c>
      <c r="B58" s="32">
        <f aca="true" t="shared" si="10" ref="B58:G58">B50-B54</f>
        <v>0</v>
      </c>
      <c r="C58" s="32">
        <f t="shared" si="10"/>
        <v>0</v>
      </c>
      <c r="D58" s="32">
        <f t="shared" si="10"/>
        <v>0</v>
      </c>
      <c r="E58" s="32">
        <f t="shared" si="10"/>
        <v>0</v>
      </c>
      <c r="F58" s="32">
        <f t="shared" si="10"/>
        <v>0</v>
      </c>
      <c r="G58" s="46">
        <f t="shared" si="10"/>
        <v>0</v>
      </c>
    </row>
    <row r="59" spans="1:7" ht="12.75" hidden="1" outlineLevel="1">
      <c r="A59" s="15" t="s">
        <v>376</v>
      </c>
      <c r="B59" s="310"/>
      <c r="C59" s="310"/>
      <c r="D59" s="310"/>
      <c r="E59" s="310"/>
      <c r="F59" s="310"/>
      <c r="G59" s="311"/>
    </row>
    <row r="60" spans="1:7" ht="12.75" hidden="1" outlineLevel="1">
      <c r="A60" s="15" t="s">
        <v>3</v>
      </c>
      <c r="B60" s="32">
        <f aca="true" t="shared" si="11" ref="B60:G60">B58+B59</f>
        <v>0</v>
      </c>
      <c r="C60" s="32">
        <f t="shared" si="11"/>
        <v>0</v>
      </c>
      <c r="D60" s="32">
        <f t="shared" si="11"/>
        <v>0</v>
      </c>
      <c r="E60" s="32">
        <f t="shared" si="11"/>
        <v>0</v>
      </c>
      <c r="F60" s="32">
        <f t="shared" si="11"/>
        <v>0</v>
      </c>
      <c r="G60" s="46">
        <f t="shared" si="11"/>
        <v>0</v>
      </c>
    </row>
    <row r="61" spans="1:7" ht="12.75" hidden="1" outlineLevel="1">
      <c r="A61" s="15" t="s">
        <v>377</v>
      </c>
      <c r="B61" s="310"/>
      <c r="C61" s="310"/>
      <c r="D61" s="310"/>
      <c r="E61" s="310"/>
      <c r="F61" s="310"/>
      <c r="G61" s="311"/>
    </row>
    <row r="62" spans="1:7" ht="25.5" hidden="1" outlineLevel="1">
      <c r="A62" s="16" t="s">
        <v>53</v>
      </c>
      <c r="B62" s="306"/>
      <c r="C62" s="307"/>
      <c r="D62" s="307"/>
      <c r="E62" s="307"/>
      <c r="F62" s="307"/>
      <c r="G62" s="308"/>
    </row>
    <row r="63" spans="1:7" ht="25.5" hidden="1" outlineLevel="1">
      <c r="A63" s="16" t="s">
        <v>54</v>
      </c>
      <c r="B63" s="306"/>
      <c r="C63" s="307"/>
      <c r="D63" s="307"/>
      <c r="E63" s="307"/>
      <c r="F63" s="307"/>
      <c r="G63" s="308"/>
    </row>
    <row r="64" spans="1:7" ht="24.75" customHeight="1" hidden="1" outlineLevel="1">
      <c r="A64" s="316"/>
      <c r="B64" s="317"/>
      <c r="C64" s="317"/>
      <c r="D64" s="317"/>
      <c r="E64" s="317"/>
      <c r="F64" s="317"/>
      <c r="G64" s="318"/>
    </row>
    <row r="65" spans="1:7" ht="25.5" hidden="1" outlineLevel="1">
      <c r="A65" s="16" t="s">
        <v>7</v>
      </c>
      <c r="B65" s="310"/>
      <c r="C65" s="33">
        <f>B65+C62</f>
        <v>0</v>
      </c>
      <c r="D65" s="33">
        <f>C65+D62</f>
        <v>0</v>
      </c>
      <c r="E65" s="33">
        <f>D65+E62</f>
        <v>0</v>
      </c>
      <c r="F65" s="33">
        <f>E65+F62</f>
        <v>0</v>
      </c>
      <c r="G65" s="319">
        <f>F65+G62</f>
        <v>0</v>
      </c>
    </row>
    <row r="66" spans="1:7" ht="12.75" hidden="1" outlineLevel="1">
      <c r="A66" s="327" t="s">
        <v>19</v>
      </c>
      <c r="B66" s="320"/>
      <c r="C66" s="359">
        <f>B66+C61</f>
        <v>0</v>
      </c>
      <c r="D66" s="359">
        <f>C66+D61</f>
        <v>0</v>
      </c>
      <c r="E66" s="359">
        <f>D66+E61</f>
        <v>0</v>
      </c>
      <c r="F66" s="359">
        <f>E66+F61</f>
        <v>0</v>
      </c>
      <c r="G66" s="359">
        <f>F66+G61</f>
        <v>0</v>
      </c>
    </row>
    <row r="67" spans="1:7" ht="22.5" hidden="1" outlineLevel="1">
      <c r="A67" s="198" t="s">
        <v>458</v>
      </c>
      <c r="B67" s="190"/>
      <c r="C67" s="188"/>
      <c r="D67" s="188"/>
      <c r="E67" s="188"/>
      <c r="F67" s="188"/>
      <c r="G67" s="321"/>
    </row>
    <row r="68" spans="1:7" ht="12.75" hidden="1" outlineLevel="1">
      <c r="A68" s="328" t="s">
        <v>60</v>
      </c>
      <c r="B68" s="320"/>
      <c r="C68" s="307"/>
      <c r="D68" s="188"/>
      <c r="E68" s="188"/>
      <c r="F68" s="188"/>
      <c r="G68" s="321"/>
    </row>
    <row r="69" spans="1:7" ht="12.75" hidden="1" outlineLevel="1">
      <c r="A69" s="342" t="s">
        <v>407</v>
      </c>
      <c r="B69" s="343"/>
      <c r="C69" s="344"/>
      <c r="D69" s="345"/>
      <c r="E69" s="345"/>
      <c r="F69" s="345"/>
      <c r="G69" s="346"/>
    </row>
    <row r="70" spans="1:7" ht="12.75" hidden="1" outlineLevel="1">
      <c r="A70" s="16" t="s">
        <v>55</v>
      </c>
      <c r="B70" s="29">
        <f aca="true" t="shared" si="12" ref="B70:G70">IF(B66-B65&lt;0,0,B66-B65)</f>
        <v>0</v>
      </c>
      <c r="C70" s="29">
        <f t="shared" si="12"/>
        <v>0</v>
      </c>
      <c r="D70" s="29">
        <f t="shared" si="12"/>
        <v>0</v>
      </c>
      <c r="E70" s="29">
        <f t="shared" si="12"/>
        <v>0</v>
      </c>
      <c r="F70" s="29">
        <f t="shared" si="12"/>
        <v>0</v>
      </c>
      <c r="G70" s="35">
        <f t="shared" si="12"/>
        <v>0</v>
      </c>
    </row>
    <row r="71" spans="1:7" ht="13.5" hidden="1" outlineLevel="1" thickBot="1">
      <c r="A71" s="322" t="s">
        <v>56</v>
      </c>
      <c r="B71" s="323" t="e">
        <f aca="true" t="shared" si="13" ref="B71:G71">B70/B50</f>
        <v>#DIV/0!</v>
      </c>
      <c r="C71" s="323" t="e">
        <f t="shared" si="13"/>
        <v>#DIV/0!</v>
      </c>
      <c r="D71" s="323" t="e">
        <f t="shared" si="13"/>
        <v>#DIV/0!</v>
      </c>
      <c r="E71" s="323" t="e">
        <f t="shared" si="13"/>
        <v>#DIV/0!</v>
      </c>
      <c r="F71" s="323" t="e">
        <f t="shared" si="13"/>
        <v>#DIV/0!</v>
      </c>
      <c r="G71" s="324" t="e">
        <f t="shared" si="13"/>
        <v>#DIV/0!</v>
      </c>
    </row>
    <row r="72" spans="2:7" ht="13.5" thickBot="1">
      <c r="B72" s="383">
        <f aca="true" t="shared" si="14" ref="B72:G72">B60+B61-B62+B63</f>
        <v>0</v>
      </c>
      <c r="C72" s="383">
        <f t="shared" si="14"/>
        <v>0</v>
      </c>
      <c r="D72" s="383">
        <f t="shared" si="14"/>
        <v>0</v>
      </c>
      <c r="E72" s="383">
        <f t="shared" si="14"/>
        <v>0</v>
      </c>
      <c r="F72" s="383">
        <f t="shared" si="14"/>
        <v>0</v>
      </c>
      <c r="G72" s="383">
        <f t="shared" si="14"/>
        <v>0</v>
      </c>
    </row>
    <row r="73" spans="1:7" ht="51" collapsed="1">
      <c r="A73" s="2" t="s">
        <v>25</v>
      </c>
      <c r="B73" s="23" t="s">
        <v>16</v>
      </c>
      <c r="C73" s="23" t="s">
        <v>11</v>
      </c>
      <c r="D73" s="23" t="s">
        <v>12</v>
      </c>
      <c r="E73" s="23" t="s">
        <v>13</v>
      </c>
      <c r="F73" s="23" t="s">
        <v>14</v>
      </c>
      <c r="G73" s="24" t="s">
        <v>15</v>
      </c>
    </row>
    <row r="74" spans="1:7" ht="12.75" hidden="1" outlineLevel="1">
      <c r="A74" s="302" t="s">
        <v>369</v>
      </c>
      <c r="B74" s="303"/>
      <c r="C74" s="303"/>
      <c r="D74" s="303"/>
      <c r="E74" s="303"/>
      <c r="F74" s="303"/>
      <c r="G74" s="304"/>
    </row>
    <row r="75" spans="1:7" ht="12.75" hidden="1" outlineLevel="1">
      <c r="A75" s="305" t="s">
        <v>370</v>
      </c>
      <c r="B75" s="303"/>
      <c r="C75" s="303"/>
      <c r="D75" s="303"/>
      <c r="E75" s="303"/>
      <c r="F75" s="303"/>
      <c r="G75" s="304"/>
    </row>
    <row r="76" spans="1:7" ht="12.75" hidden="1" outlineLevel="1">
      <c r="A76" s="335" t="s">
        <v>408</v>
      </c>
      <c r="B76" s="336"/>
      <c r="C76" s="336"/>
      <c r="D76" s="336"/>
      <c r="E76" s="336"/>
      <c r="F76" s="336"/>
      <c r="G76" s="337"/>
    </row>
    <row r="77" spans="1:7" ht="12.75" hidden="1" outlineLevel="1">
      <c r="A77" s="305" t="s">
        <v>371</v>
      </c>
      <c r="B77" s="306"/>
      <c r="C77" s="307"/>
      <c r="D77" s="307"/>
      <c r="E77" s="307"/>
      <c r="F77" s="307"/>
      <c r="G77" s="308"/>
    </row>
    <row r="78" spans="1:7" ht="12.75" hidden="1" outlineLevel="1">
      <c r="A78" s="309" t="s">
        <v>373</v>
      </c>
      <c r="B78" s="310"/>
      <c r="C78" s="310"/>
      <c r="D78" s="310"/>
      <c r="E78" s="310"/>
      <c r="F78" s="310"/>
      <c r="G78" s="311"/>
    </row>
    <row r="79" spans="1:7" ht="12.75" hidden="1" outlineLevel="1">
      <c r="A79" s="182" t="s">
        <v>374</v>
      </c>
      <c r="B79" s="183"/>
      <c r="C79" s="183"/>
      <c r="D79" s="183"/>
      <c r="E79" s="183"/>
      <c r="F79" s="183"/>
      <c r="G79" s="184"/>
    </row>
    <row r="80" spans="1:7" ht="12.75" hidden="1" outlineLevel="1">
      <c r="A80" s="182" t="s">
        <v>375</v>
      </c>
      <c r="B80" s="185"/>
      <c r="C80" s="185"/>
      <c r="D80" s="185"/>
      <c r="E80" s="185"/>
      <c r="F80" s="185"/>
      <c r="G80" s="186"/>
    </row>
    <row r="81" spans="1:7" ht="12.75" hidden="1" outlineLevel="1">
      <c r="A81" s="335" t="s">
        <v>409</v>
      </c>
      <c r="B81" s="338"/>
      <c r="C81" s="339"/>
      <c r="D81" s="339"/>
      <c r="E81" s="339"/>
      <c r="F81" s="339"/>
      <c r="G81" s="340"/>
    </row>
    <row r="82" spans="1:7" ht="12.75" hidden="1" outlineLevel="1">
      <c r="A82" s="326" t="s">
        <v>9</v>
      </c>
      <c r="B82" s="32">
        <f aca="true" t="shared" si="15" ref="B82:G82">B74-B78</f>
        <v>0</v>
      </c>
      <c r="C82" s="32">
        <f t="shared" si="15"/>
        <v>0</v>
      </c>
      <c r="D82" s="32">
        <f t="shared" si="15"/>
        <v>0</v>
      </c>
      <c r="E82" s="32">
        <f t="shared" si="15"/>
        <v>0</v>
      </c>
      <c r="F82" s="32">
        <f t="shared" si="15"/>
        <v>0</v>
      </c>
      <c r="G82" s="46">
        <f t="shared" si="15"/>
        <v>0</v>
      </c>
    </row>
    <row r="83" spans="1:7" ht="12.75" hidden="1" outlineLevel="1">
      <c r="A83" s="15" t="s">
        <v>376</v>
      </c>
      <c r="B83" s="310"/>
      <c r="C83" s="310"/>
      <c r="D83" s="310"/>
      <c r="E83" s="310"/>
      <c r="F83" s="310"/>
      <c r="G83" s="311"/>
    </row>
    <row r="84" spans="1:7" ht="12.75" hidden="1" outlineLevel="1">
      <c r="A84" s="15" t="s">
        <v>3</v>
      </c>
      <c r="B84" s="32">
        <f aca="true" t="shared" si="16" ref="B84:G84">B82+B83</f>
        <v>0</v>
      </c>
      <c r="C84" s="32">
        <f t="shared" si="16"/>
        <v>0</v>
      </c>
      <c r="D84" s="32">
        <f t="shared" si="16"/>
        <v>0</v>
      </c>
      <c r="E84" s="32">
        <f t="shared" si="16"/>
        <v>0</v>
      </c>
      <c r="F84" s="32">
        <f t="shared" si="16"/>
        <v>0</v>
      </c>
      <c r="G84" s="46">
        <f t="shared" si="16"/>
        <v>0</v>
      </c>
    </row>
    <row r="85" spans="1:7" ht="26.25" customHeight="1" hidden="1" outlineLevel="1">
      <c r="A85" s="15" t="s">
        <v>377</v>
      </c>
      <c r="B85" s="310"/>
      <c r="C85" s="310"/>
      <c r="D85" s="310"/>
      <c r="E85" s="310"/>
      <c r="F85" s="310"/>
      <c r="G85" s="311"/>
    </row>
    <row r="86" spans="1:7" ht="25.5" hidden="1" outlineLevel="1">
      <c r="A86" s="16" t="s">
        <v>53</v>
      </c>
      <c r="B86" s="306"/>
      <c r="C86" s="307"/>
      <c r="D86" s="307"/>
      <c r="E86" s="307"/>
      <c r="F86" s="307"/>
      <c r="G86" s="308"/>
    </row>
    <row r="87" spans="1:7" ht="25.5" hidden="1" outlineLevel="1">
      <c r="A87" s="16" t="s">
        <v>54</v>
      </c>
      <c r="B87" s="306"/>
      <c r="C87" s="307"/>
      <c r="D87" s="307"/>
      <c r="E87" s="307"/>
      <c r="F87" s="307"/>
      <c r="G87" s="308"/>
    </row>
    <row r="88" spans="1:7" ht="12.75" hidden="1" outlineLevel="1">
      <c r="A88" s="316"/>
      <c r="B88" s="317"/>
      <c r="C88" s="317"/>
      <c r="D88" s="317"/>
      <c r="E88" s="317"/>
      <c r="F88" s="317"/>
      <c r="G88" s="318"/>
    </row>
    <row r="89" spans="1:7" ht="25.5" hidden="1" outlineLevel="1">
      <c r="A89" s="16" t="s">
        <v>7</v>
      </c>
      <c r="B89" s="310"/>
      <c r="C89" s="33">
        <f>B89+C86</f>
        <v>0</v>
      </c>
      <c r="D89" s="33">
        <f>C89+D86</f>
        <v>0</v>
      </c>
      <c r="E89" s="33">
        <f>D89+E86</f>
        <v>0</v>
      </c>
      <c r="F89" s="33">
        <f>E89+F86</f>
        <v>0</v>
      </c>
      <c r="G89" s="319">
        <f>F89+G86</f>
        <v>0</v>
      </c>
    </row>
    <row r="90" spans="1:7" ht="12.75" hidden="1" outlineLevel="1">
      <c r="A90" s="327" t="s">
        <v>19</v>
      </c>
      <c r="B90" s="320"/>
      <c r="C90" s="359">
        <f>B90+C85</f>
        <v>0</v>
      </c>
      <c r="D90" s="359">
        <f>C90+D85</f>
        <v>0</v>
      </c>
      <c r="E90" s="359">
        <f>D90+E85</f>
        <v>0</v>
      </c>
      <c r="F90" s="359">
        <f>E90+F85</f>
        <v>0</v>
      </c>
      <c r="G90" s="359">
        <f>F90+G85</f>
        <v>0</v>
      </c>
    </row>
    <row r="91" spans="1:7" ht="22.5" hidden="1" outlineLevel="1">
      <c r="A91" s="198" t="s">
        <v>458</v>
      </c>
      <c r="B91" s="190"/>
      <c r="C91" s="188"/>
      <c r="D91" s="188"/>
      <c r="E91" s="188"/>
      <c r="F91" s="188"/>
      <c r="G91" s="321"/>
    </row>
    <row r="92" spans="1:7" ht="12.75" hidden="1" outlineLevel="1">
      <c r="A92" s="328" t="s">
        <v>60</v>
      </c>
      <c r="B92" s="320"/>
      <c r="C92" s="307"/>
      <c r="D92" s="188"/>
      <c r="E92" s="188"/>
      <c r="F92" s="188"/>
      <c r="G92" s="321"/>
    </row>
    <row r="93" spans="1:7" ht="12.75" hidden="1" outlineLevel="1">
      <c r="A93" s="342" t="s">
        <v>407</v>
      </c>
      <c r="B93" s="343"/>
      <c r="C93" s="344"/>
      <c r="D93" s="345"/>
      <c r="E93" s="345"/>
      <c r="F93" s="345"/>
      <c r="G93" s="346"/>
    </row>
    <row r="94" spans="1:7" ht="12.75" hidden="1" outlineLevel="1">
      <c r="A94" s="16" t="s">
        <v>55</v>
      </c>
      <c r="B94" s="29">
        <f aca="true" t="shared" si="17" ref="B94:G94">IF(B90-B89&lt;0,0,B90-B89)</f>
        <v>0</v>
      </c>
      <c r="C94" s="29">
        <f t="shared" si="17"/>
        <v>0</v>
      </c>
      <c r="D94" s="29">
        <f t="shared" si="17"/>
        <v>0</v>
      </c>
      <c r="E94" s="29">
        <f t="shared" si="17"/>
        <v>0</v>
      </c>
      <c r="F94" s="29">
        <f t="shared" si="17"/>
        <v>0</v>
      </c>
      <c r="G94" s="35">
        <f t="shared" si="17"/>
        <v>0</v>
      </c>
    </row>
    <row r="95" spans="1:7" ht="13.5" hidden="1" outlineLevel="1" thickBot="1">
      <c r="A95" s="322" t="s">
        <v>56</v>
      </c>
      <c r="B95" s="323" t="e">
        <f aca="true" t="shared" si="18" ref="B95:G95">B94/B74</f>
        <v>#DIV/0!</v>
      </c>
      <c r="C95" s="323" t="e">
        <f t="shared" si="18"/>
        <v>#DIV/0!</v>
      </c>
      <c r="D95" s="323" t="e">
        <f t="shared" si="18"/>
        <v>#DIV/0!</v>
      </c>
      <c r="E95" s="323" t="e">
        <f t="shared" si="18"/>
        <v>#DIV/0!</v>
      </c>
      <c r="F95" s="323" t="e">
        <f t="shared" si="18"/>
        <v>#DIV/0!</v>
      </c>
      <c r="G95" s="324" t="e">
        <f t="shared" si="18"/>
        <v>#DIV/0!</v>
      </c>
    </row>
    <row r="96" spans="2:7" ht="13.5" thickBot="1">
      <c r="B96" s="383">
        <f aca="true" t="shared" si="19" ref="B96:G96">B84+B85-B86+B87</f>
        <v>0</v>
      </c>
      <c r="C96" s="383">
        <f t="shared" si="19"/>
        <v>0</v>
      </c>
      <c r="D96" s="383">
        <f t="shared" si="19"/>
        <v>0</v>
      </c>
      <c r="E96" s="383">
        <f t="shared" si="19"/>
        <v>0</v>
      </c>
      <c r="F96" s="383">
        <f t="shared" si="19"/>
        <v>0</v>
      </c>
      <c r="G96" s="383">
        <f t="shared" si="19"/>
        <v>0</v>
      </c>
    </row>
    <row r="97" spans="1:7" ht="51" collapsed="1">
      <c r="A97" s="2" t="s">
        <v>26</v>
      </c>
      <c r="B97" s="23" t="s">
        <v>16</v>
      </c>
      <c r="C97" s="23" t="s">
        <v>11</v>
      </c>
      <c r="D97" s="23" t="s">
        <v>12</v>
      </c>
      <c r="E97" s="23" t="s">
        <v>13</v>
      </c>
      <c r="F97" s="23" t="s">
        <v>14</v>
      </c>
      <c r="G97" s="24" t="s">
        <v>15</v>
      </c>
    </row>
    <row r="98" spans="1:7" ht="12.75" hidden="1" outlineLevel="1">
      <c r="A98" s="302" t="s">
        <v>369</v>
      </c>
      <c r="B98" s="303"/>
      <c r="C98" s="303"/>
      <c r="D98" s="303"/>
      <c r="E98" s="303"/>
      <c r="F98" s="303"/>
      <c r="G98" s="304"/>
    </row>
    <row r="99" spans="1:7" ht="12.75" hidden="1" outlineLevel="1">
      <c r="A99" s="305" t="s">
        <v>370</v>
      </c>
      <c r="B99" s="303"/>
      <c r="C99" s="303"/>
      <c r="D99" s="303"/>
      <c r="E99" s="303"/>
      <c r="F99" s="303"/>
      <c r="G99" s="304"/>
    </row>
    <row r="100" spans="1:7" ht="12.75" hidden="1" outlineLevel="1">
      <c r="A100" s="335" t="s">
        <v>408</v>
      </c>
      <c r="B100" s="336"/>
      <c r="C100" s="336"/>
      <c r="D100" s="336"/>
      <c r="E100" s="336"/>
      <c r="F100" s="336"/>
      <c r="G100" s="337"/>
    </row>
    <row r="101" spans="1:7" ht="12.75" hidden="1" outlineLevel="1">
      <c r="A101" s="305" t="s">
        <v>371</v>
      </c>
      <c r="B101" s="306"/>
      <c r="C101" s="307"/>
      <c r="D101" s="307"/>
      <c r="E101" s="307"/>
      <c r="F101" s="307"/>
      <c r="G101" s="308"/>
    </row>
    <row r="102" spans="1:7" ht="12.75" hidden="1" outlineLevel="1">
      <c r="A102" s="309" t="s">
        <v>373</v>
      </c>
      <c r="B102" s="310"/>
      <c r="C102" s="310"/>
      <c r="D102" s="310"/>
      <c r="E102" s="310"/>
      <c r="F102" s="310"/>
      <c r="G102" s="311"/>
    </row>
    <row r="103" spans="1:7" ht="12.75" hidden="1" outlineLevel="1">
      <c r="A103" s="182" t="s">
        <v>374</v>
      </c>
      <c r="B103" s="183"/>
      <c r="C103" s="183"/>
      <c r="D103" s="183"/>
      <c r="E103" s="183"/>
      <c r="F103" s="183"/>
      <c r="G103" s="184"/>
    </row>
    <row r="104" spans="1:7" ht="12.75" hidden="1" outlineLevel="1">
      <c r="A104" s="182" t="s">
        <v>375</v>
      </c>
      <c r="B104" s="185"/>
      <c r="C104" s="185"/>
      <c r="D104" s="185"/>
      <c r="E104" s="185"/>
      <c r="F104" s="185"/>
      <c r="G104" s="186"/>
    </row>
    <row r="105" spans="1:7" ht="12.75" hidden="1" outlineLevel="1">
      <c r="A105" s="335" t="s">
        <v>409</v>
      </c>
      <c r="B105" s="338"/>
      <c r="C105" s="339"/>
      <c r="D105" s="339"/>
      <c r="E105" s="339"/>
      <c r="F105" s="339"/>
      <c r="G105" s="340"/>
    </row>
    <row r="106" spans="1:7" ht="24.75" customHeight="1" hidden="1" outlineLevel="1">
      <c r="A106" s="326" t="s">
        <v>9</v>
      </c>
      <c r="B106" s="32">
        <f aca="true" t="shared" si="20" ref="B106:G106">B98-B102</f>
        <v>0</v>
      </c>
      <c r="C106" s="32">
        <f t="shared" si="20"/>
        <v>0</v>
      </c>
      <c r="D106" s="32">
        <f t="shared" si="20"/>
        <v>0</v>
      </c>
      <c r="E106" s="32">
        <f t="shared" si="20"/>
        <v>0</v>
      </c>
      <c r="F106" s="32">
        <f t="shared" si="20"/>
        <v>0</v>
      </c>
      <c r="G106" s="46">
        <f t="shared" si="20"/>
        <v>0</v>
      </c>
    </row>
    <row r="107" spans="1:7" ht="12.75" hidden="1" outlineLevel="1">
      <c r="A107" s="15" t="s">
        <v>376</v>
      </c>
      <c r="B107" s="310"/>
      <c r="C107" s="310"/>
      <c r="D107" s="310"/>
      <c r="E107" s="310"/>
      <c r="F107" s="310"/>
      <c r="G107" s="311"/>
    </row>
    <row r="108" spans="1:7" ht="12.75" hidden="1" outlineLevel="1">
      <c r="A108" s="15" t="s">
        <v>3</v>
      </c>
      <c r="B108" s="32">
        <f aca="true" t="shared" si="21" ref="B108:G108">B106+B107</f>
        <v>0</v>
      </c>
      <c r="C108" s="32">
        <f t="shared" si="21"/>
        <v>0</v>
      </c>
      <c r="D108" s="32">
        <f t="shared" si="21"/>
        <v>0</v>
      </c>
      <c r="E108" s="32">
        <f t="shared" si="21"/>
        <v>0</v>
      </c>
      <c r="F108" s="32">
        <f t="shared" si="21"/>
        <v>0</v>
      </c>
      <c r="G108" s="46">
        <f t="shared" si="21"/>
        <v>0</v>
      </c>
    </row>
    <row r="109" spans="1:7" ht="12.75" hidden="1" outlineLevel="1">
      <c r="A109" s="15" t="s">
        <v>377</v>
      </c>
      <c r="B109" s="310"/>
      <c r="C109" s="310"/>
      <c r="D109" s="310"/>
      <c r="E109" s="310"/>
      <c r="F109" s="310"/>
      <c r="G109" s="311"/>
    </row>
    <row r="110" spans="1:7" ht="25.5" hidden="1" outlineLevel="1">
      <c r="A110" s="16" t="s">
        <v>53</v>
      </c>
      <c r="B110" s="306"/>
      <c r="C110" s="307"/>
      <c r="D110" s="307"/>
      <c r="E110" s="307"/>
      <c r="F110" s="307"/>
      <c r="G110" s="308"/>
    </row>
    <row r="111" spans="1:7" ht="25.5" hidden="1" outlineLevel="1">
      <c r="A111" s="16" t="s">
        <v>54</v>
      </c>
      <c r="B111" s="306"/>
      <c r="C111" s="307"/>
      <c r="D111" s="307"/>
      <c r="E111" s="307"/>
      <c r="F111" s="307"/>
      <c r="G111" s="308"/>
    </row>
    <row r="112" spans="1:7" ht="12.75" hidden="1" outlineLevel="1">
      <c r="A112" s="316"/>
      <c r="B112" s="317"/>
      <c r="C112" s="317"/>
      <c r="D112" s="317"/>
      <c r="E112" s="317"/>
      <c r="F112" s="317"/>
      <c r="G112" s="318"/>
    </row>
    <row r="113" spans="1:7" ht="25.5" hidden="1" outlineLevel="1">
      <c r="A113" s="16" t="s">
        <v>7</v>
      </c>
      <c r="B113" s="310"/>
      <c r="C113" s="33">
        <f>B113+C110</f>
        <v>0</v>
      </c>
      <c r="D113" s="33">
        <f>C113+D110</f>
        <v>0</v>
      </c>
      <c r="E113" s="33">
        <f>D113+E110</f>
        <v>0</v>
      </c>
      <c r="F113" s="33">
        <f>E113+F110</f>
        <v>0</v>
      </c>
      <c r="G113" s="319">
        <f>F113+G110</f>
        <v>0</v>
      </c>
    </row>
    <row r="114" spans="1:7" ht="12.75" hidden="1" outlineLevel="1">
      <c r="A114" s="327" t="s">
        <v>19</v>
      </c>
      <c r="B114" s="320"/>
      <c r="C114" s="359">
        <f>B114+C109</f>
        <v>0</v>
      </c>
      <c r="D114" s="359">
        <f>C114+D109</f>
        <v>0</v>
      </c>
      <c r="E114" s="359">
        <f>D114+E109</f>
        <v>0</v>
      </c>
      <c r="F114" s="359">
        <f>E114+F109</f>
        <v>0</v>
      </c>
      <c r="G114" s="359">
        <f>F114+G109</f>
        <v>0</v>
      </c>
    </row>
    <row r="115" spans="1:7" ht="22.5" hidden="1" outlineLevel="1">
      <c r="A115" s="198" t="s">
        <v>458</v>
      </c>
      <c r="B115" s="190"/>
      <c r="C115" s="188"/>
      <c r="D115" s="188"/>
      <c r="E115" s="188"/>
      <c r="F115" s="188"/>
      <c r="G115" s="321"/>
    </row>
    <row r="116" spans="1:7" ht="12.75" hidden="1" outlineLevel="1">
      <c r="A116" s="328" t="s">
        <v>60</v>
      </c>
      <c r="B116" s="320"/>
      <c r="C116" s="307"/>
      <c r="D116" s="188"/>
      <c r="E116" s="188"/>
      <c r="F116" s="188"/>
      <c r="G116" s="321"/>
    </row>
    <row r="117" spans="1:7" ht="12.75" hidden="1" outlineLevel="1">
      <c r="A117" s="342" t="s">
        <v>407</v>
      </c>
      <c r="B117" s="343"/>
      <c r="C117" s="344"/>
      <c r="D117" s="345"/>
      <c r="E117" s="345"/>
      <c r="F117" s="345"/>
      <c r="G117" s="346"/>
    </row>
    <row r="118" spans="1:7" ht="12.75" hidden="1" outlineLevel="1">
      <c r="A118" s="16" t="s">
        <v>55</v>
      </c>
      <c r="B118" s="29">
        <f aca="true" t="shared" si="22" ref="B118:G118">IF(B114-B113&lt;0,0,B114-B113)</f>
        <v>0</v>
      </c>
      <c r="C118" s="29">
        <f t="shared" si="22"/>
        <v>0</v>
      </c>
      <c r="D118" s="29">
        <f t="shared" si="22"/>
        <v>0</v>
      </c>
      <c r="E118" s="29">
        <f t="shared" si="22"/>
        <v>0</v>
      </c>
      <c r="F118" s="29">
        <f t="shared" si="22"/>
        <v>0</v>
      </c>
      <c r="G118" s="35">
        <f t="shared" si="22"/>
        <v>0</v>
      </c>
    </row>
    <row r="119" spans="1:7" ht="13.5" hidden="1" outlineLevel="1" thickBot="1">
      <c r="A119" s="322" t="s">
        <v>56</v>
      </c>
      <c r="B119" s="323" t="e">
        <f aca="true" t="shared" si="23" ref="B119:G119">B118/B98</f>
        <v>#DIV/0!</v>
      </c>
      <c r="C119" s="323" t="e">
        <f t="shared" si="23"/>
        <v>#DIV/0!</v>
      </c>
      <c r="D119" s="323" t="e">
        <f t="shared" si="23"/>
        <v>#DIV/0!</v>
      </c>
      <c r="E119" s="323" t="e">
        <f t="shared" si="23"/>
        <v>#DIV/0!</v>
      </c>
      <c r="F119" s="323" t="e">
        <f t="shared" si="23"/>
        <v>#DIV/0!</v>
      </c>
      <c r="G119" s="324" t="e">
        <f t="shared" si="23"/>
        <v>#DIV/0!</v>
      </c>
    </row>
    <row r="120" spans="2:7" ht="13.5" thickBot="1">
      <c r="B120" s="383">
        <f aca="true" t="shared" si="24" ref="B120:G120">B108+B109-B110+B111</f>
        <v>0</v>
      </c>
      <c r="C120" s="383">
        <f t="shared" si="24"/>
        <v>0</v>
      </c>
      <c r="D120" s="383">
        <f t="shared" si="24"/>
        <v>0</v>
      </c>
      <c r="E120" s="383">
        <f t="shared" si="24"/>
        <v>0</v>
      </c>
      <c r="F120" s="383">
        <f t="shared" si="24"/>
        <v>0</v>
      </c>
      <c r="G120" s="383">
        <f t="shared" si="24"/>
        <v>0</v>
      </c>
    </row>
    <row r="121" spans="1:7" ht="51" collapsed="1">
      <c r="A121" s="2" t="s">
        <v>27</v>
      </c>
      <c r="B121" s="23" t="s">
        <v>16</v>
      </c>
      <c r="C121" s="23" t="s">
        <v>11</v>
      </c>
      <c r="D121" s="23" t="s">
        <v>12</v>
      </c>
      <c r="E121" s="23" t="s">
        <v>13</v>
      </c>
      <c r="F121" s="23" t="s">
        <v>14</v>
      </c>
      <c r="G121" s="24" t="s">
        <v>15</v>
      </c>
    </row>
    <row r="122" spans="1:7" ht="12.75" hidden="1" outlineLevel="1">
      <c r="A122" s="302" t="s">
        <v>369</v>
      </c>
      <c r="B122" s="303"/>
      <c r="C122" s="303"/>
      <c r="D122" s="303"/>
      <c r="E122" s="303"/>
      <c r="F122" s="303"/>
      <c r="G122" s="304"/>
    </row>
    <row r="123" spans="1:7" ht="12.75" hidden="1" outlineLevel="1">
      <c r="A123" s="305" t="s">
        <v>370</v>
      </c>
      <c r="B123" s="303"/>
      <c r="C123" s="303"/>
      <c r="D123" s="303"/>
      <c r="E123" s="303"/>
      <c r="F123" s="303"/>
      <c r="G123" s="304"/>
    </row>
    <row r="124" spans="1:7" ht="12.75" hidden="1" outlineLevel="1">
      <c r="A124" s="335" t="s">
        <v>408</v>
      </c>
      <c r="B124" s="336"/>
      <c r="C124" s="336"/>
      <c r="D124" s="336"/>
      <c r="E124" s="336"/>
      <c r="F124" s="336"/>
      <c r="G124" s="337"/>
    </row>
    <row r="125" spans="1:7" ht="12.75" hidden="1" outlineLevel="1">
      <c r="A125" s="305" t="s">
        <v>371</v>
      </c>
      <c r="B125" s="306"/>
      <c r="C125" s="307"/>
      <c r="D125" s="307"/>
      <c r="E125" s="307"/>
      <c r="F125" s="307"/>
      <c r="G125" s="308"/>
    </row>
    <row r="126" spans="1:7" ht="12.75" hidden="1" outlineLevel="1">
      <c r="A126" s="309" t="s">
        <v>373</v>
      </c>
      <c r="B126" s="310"/>
      <c r="C126" s="310"/>
      <c r="D126" s="310"/>
      <c r="E126" s="310"/>
      <c r="F126" s="310"/>
      <c r="G126" s="311"/>
    </row>
    <row r="127" spans="1:7" ht="26.25" customHeight="1" hidden="1" outlineLevel="1">
      <c r="A127" s="182" t="s">
        <v>374</v>
      </c>
      <c r="B127" s="183"/>
      <c r="C127" s="183"/>
      <c r="D127" s="183"/>
      <c r="E127" s="183"/>
      <c r="F127" s="183"/>
      <c r="G127" s="184"/>
    </row>
    <row r="128" spans="1:7" ht="12.75" hidden="1" outlineLevel="1">
      <c r="A128" s="182" t="s">
        <v>375</v>
      </c>
      <c r="B128" s="185"/>
      <c r="C128" s="185"/>
      <c r="D128" s="185"/>
      <c r="E128" s="185"/>
      <c r="F128" s="185"/>
      <c r="G128" s="186"/>
    </row>
    <row r="129" spans="1:7" ht="12.75" hidden="1" outlineLevel="1">
      <c r="A129" s="335" t="s">
        <v>409</v>
      </c>
      <c r="B129" s="338"/>
      <c r="C129" s="339"/>
      <c r="D129" s="339"/>
      <c r="E129" s="339"/>
      <c r="F129" s="339"/>
      <c r="G129" s="340"/>
    </row>
    <row r="130" spans="1:7" ht="12.75" hidden="1" outlineLevel="1">
      <c r="A130" s="326" t="s">
        <v>9</v>
      </c>
      <c r="B130" s="32">
        <f aca="true" t="shared" si="25" ref="B130:G130">B122-B126</f>
        <v>0</v>
      </c>
      <c r="C130" s="32">
        <f t="shared" si="25"/>
        <v>0</v>
      </c>
      <c r="D130" s="32">
        <f t="shared" si="25"/>
        <v>0</v>
      </c>
      <c r="E130" s="32">
        <f t="shared" si="25"/>
        <v>0</v>
      </c>
      <c r="F130" s="32">
        <f t="shared" si="25"/>
        <v>0</v>
      </c>
      <c r="G130" s="46">
        <f t="shared" si="25"/>
        <v>0</v>
      </c>
    </row>
    <row r="131" spans="1:7" ht="12.75" hidden="1" outlineLevel="1">
      <c r="A131" s="15" t="s">
        <v>376</v>
      </c>
      <c r="B131" s="310"/>
      <c r="C131" s="310"/>
      <c r="D131" s="310"/>
      <c r="E131" s="310"/>
      <c r="F131" s="310"/>
      <c r="G131" s="311"/>
    </row>
    <row r="132" spans="1:7" ht="12.75" hidden="1" outlineLevel="1">
      <c r="A132" s="15" t="s">
        <v>3</v>
      </c>
      <c r="B132" s="32">
        <f aca="true" t="shared" si="26" ref="B132:G132">B130+B131</f>
        <v>0</v>
      </c>
      <c r="C132" s="32">
        <f t="shared" si="26"/>
        <v>0</v>
      </c>
      <c r="D132" s="32">
        <f t="shared" si="26"/>
        <v>0</v>
      </c>
      <c r="E132" s="32">
        <f t="shared" si="26"/>
        <v>0</v>
      </c>
      <c r="F132" s="32">
        <f t="shared" si="26"/>
        <v>0</v>
      </c>
      <c r="G132" s="46">
        <f t="shared" si="26"/>
        <v>0</v>
      </c>
    </row>
    <row r="133" spans="1:7" ht="12.75" hidden="1" outlineLevel="1">
      <c r="A133" s="15" t="s">
        <v>377</v>
      </c>
      <c r="B133" s="310"/>
      <c r="C133" s="310"/>
      <c r="D133" s="310"/>
      <c r="E133" s="310"/>
      <c r="F133" s="310"/>
      <c r="G133" s="311"/>
    </row>
    <row r="134" spans="1:7" ht="25.5" hidden="1" outlineLevel="1">
      <c r="A134" s="16" t="s">
        <v>53</v>
      </c>
      <c r="B134" s="306"/>
      <c r="C134" s="307"/>
      <c r="D134" s="307"/>
      <c r="E134" s="307"/>
      <c r="F134" s="307"/>
      <c r="G134" s="308"/>
    </row>
    <row r="135" spans="1:7" ht="25.5" hidden="1" outlineLevel="1">
      <c r="A135" s="16" t="s">
        <v>54</v>
      </c>
      <c r="B135" s="306"/>
      <c r="C135" s="307"/>
      <c r="D135" s="307"/>
      <c r="E135" s="307"/>
      <c r="F135" s="307"/>
      <c r="G135" s="308"/>
    </row>
    <row r="136" spans="1:7" ht="12.75" hidden="1" outlineLevel="1">
      <c r="A136" s="316"/>
      <c r="B136" s="317"/>
      <c r="C136" s="317"/>
      <c r="D136" s="317"/>
      <c r="E136" s="317"/>
      <c r="F136" s="317"/>
      <c r="G136" s="318"/>
    </row>
    <row r="137" spans="1:7" ht="25.5" hidden="1" outlineLevel="1">
      <c r="A137" s="16" t="s">
        <v>7</v>
      </c>
      <c r="B137" s="310"/>
      <c r="C137" s="33">
        <f>B137+C134</f>
        <v>0</v>
      </c>
      <c r="D137" s="33">
        <f>C137+D134</f>
        <v>0</v>
      </c>
      <c r="E137" s="33">
        <f>D137+E134</f>
        <v>0</v>
      </c>
      <c r="F137" s="33">
        <f>E137+F134</f>
        <v>0</v>
      </c>
      <c r="G137" s="319">
        <f>F137+G134</f>
        <v>0</v>
      </c>
    </row>
    <row r="138" spans="1:7" ht="12.75" hidden="1" outlineLevel="1">
      <c r="A138" s="327" t="s">
        <v>19</v>
      </c>
      <c r="B138" s="320"/>
      <c r="C138" s="359">
        <f>B138+C133</f>
        <v>0</v>
      </c>
      <c r="D138" s="359">
        <f>C138+D133</f>
        <v>0</v>
      </c>
      <c r="E138" s="359">
        <f>D138+E133</f>
        <v>0</v>
      </c>
      <c r="F138" s="359">
        <f>E138+F133</f>
        <v>0</v>
      </c>
      <c r="G138" s="359">
        <f>F138+G133</f>
        <v>0</v>
      </c>
    </row>
    <row r="139" spans="1:7" ht="22.5" hidden="1" outlineLevel="1">
      <c r="A139" s="198" t="s">
        <v>458</v>
      </c>
      <c r="B139" s="190"/>
      <c r="C139" s="188"/>
      <c r="D139" s="188"/>
      <c r="E139" s="188"/>
      <c r="F139" s="188"/>
      <c r="G139" s="321"/>
    </row>
    <row r="140" spans="1:7" ht="12.75" hidden="1" outlineLevel="1">
      <c r="A140" s="328" t="s">
        <v>60</v>
      </c>
      <c r="B140" s="320"/>
      <c r="C140" s="307"/>
      <c r="D140" s="188"/>
      <c r="E140" s="188"/>
      <c r="F140" s="188"/>
      <c r="G140" s="321"/>
    </row>
    <row r="141" spans="1:7" ht="12.75" hidden="1" outlineLevel="1">
      <c r="A141" s="342" t="s">
        <v>407</v>
      </c>
      <c r="B141" s="343"/>
      <c r="C141" s="344"/>
      <c r="D141" s="345"/>
      <c r="E141" s="345"/>
      <c r="F141" s="345"/>
      <c r="G141" s="346"/>
    </row>
    <row r="142" spans="1:7" ht="12.75" hidden="1" outlineLevel="1">
      <c r="A142" s="16" t="s">
        <v>55</v>
      </c>
      <c r="B142" s="29">
        <f aca="true" t="shared" si="27" ref="B142:G142">IF(B138-B137&lt;0,0,B138-B137)</f>
        <v>0</v>
      </c>
      <c r="C142" s="29">
        <f t="shared" si="27"/>
        <v>0</v>
      </c>
      <c r="D142" s="29">
        <f t="shared" si="27"/>
        <v>0</v>
      </c>
      <c r="E142" s="29">
        <f t="shared" si="27"/>
        <v>0</v>
      </c>
      <c r="F142" s="29">
        <f t="shared" si="27"/>
        <v>0</v>
      </c>
      <c r="G142" s="35">
        <f t="shared" si="27"/>
        <v>0</v>
      </c>
    </row>
    <row r="143" spans="1:7" ht="13.5" hidden="1" outlineLevel="1" thickBot="1">
      <c r="A143" s="322" t="s">
        <v>56</v>
      </c>
      <c r="B143" s="323" t="e">
        <f aca="true" t="shared" si="28" ref="B143:G143">B142/B122</f>
        <v>#DIV/0!</v>
      </c>
      <c r="C143" s="323" t="e">
        <f t="shared" si="28"/>
        <v>#DIV/0!</v>
      </c>
      <c r="D143" s="323" t="e">
        <f t="shared" si="28"/>
        <v>#DIV/0!</v>
      </c>
      <c r="E143" s="323" t="e">
        <f t="shared" si="28"/>
        <v>#DIV/0!</v>
      </c>
      <c r="F143" s="323" t="e">
        <f t="shared" si="28"/>
        <v>#DIV/0!</v>
      </c>
      <c r="G143" s="324" t="e">
        <f t="shared" si="28"/>
        <v>#DIV/0!</v>
      </c>
    </row>
    <row r="144" spans="2:7" ht="13.5" thickBot="1">
      <c r="B144" s="383">
        <f aca="true" t="shared" si="29" ref="B144:G144">B132+B133-B134+B135</f>
        <v>0</v>
      </c>
      <c r="C144" s="383">
        <f t="shared" si="29"/>
        <v>0</v>
      </c>
      <c r="D144" s="383">
        <f t="shared" si="29"/>
        <v>0</v>
      </c>
      <c r="E144" s="383">
        <f t="shared" si="29"/>
        <v>0</v>
      </c>
      <c r="F144" s="383">
        <f t="shared" si="29"/>
        <v>0</v>
      </c>
      <c r="G144" s="383">
        <f t="shared" si="29"/>
        <v>0</v>
      </c>
    </row>
    <row r="145" spans="1:7" ht="51" collapsed="1">
      <c r="A145" s="2" t="s">
        <v>28</v>
      </c>
      <c r="B145" s="23" t="s">
        <v>16</v>
      </c>
      <c r="C145" s="23" t="s">
        <v>11</v>
      </c>
      <c r="D145" s="23" t="s">
        <v>12</v>
      </c>
      <c r="E145" s="23" t="s">
        <v>13</v>
      </c>
      <c r="F145" s="23" t="s">
        <v>14</v>
      </c>
      <c r="G145" s="24" t="s">
        <v>15</v>
      </c>
    </row>
    <row r="146" spans="1:7" ht="12.75" hidden="1" outlineLevel="1">
      <c r="A146" s="302" t="s">
        <v>369</v>
      </c>
      <c r="B146" s="303"/>
      <c r="C146" s="303"/>
      <c r="D146" s="303"/>
      <c r="E146" s="303"/>
      <c r="F146" s="303"/>
      <c r="G146" s="304"/>
    </row>
    <row r="147" spans="1:7" ht="12.75" hidden="1" outlineLevel="1">
      <c r="A147" s="305" t="s">
        <v>370</v>
      </c>
      <c r="B147" s="303"/>
      <c r="C147" s="303"/>
      <c r="D147" s="303"/>
      <c r="E147" s="303"/>
      <c r="F147" s="303"/>
      <c r="G147" s="304"/>
    </row>
    <row r="148" spans="1:7" ht="15.75" customHeight="1" hidden="1" outlineLevel="1">
      <c r="A148" s="335" t="s">
        <v>408</v>
      </c>
      <c r="B148" s="336"/>
      <c r="C148" s="336"/>
      <c r="D148" s="336"/>
      <c r="E148" s="336"/>
      <c r="F148" s="336"/>
      <c r="G148" s="337"/>
    </row>
    <row r="149" spans="1:7" ht="12.75" hidden="1" outlineLevel="1">
      <c r="A149" s="305" t="s">
        <v>371</v>
      </c>
      <c r="B149" s="306"/>
      <c r="C149" s="307"/>
      <c r="D149" s="307"/>
      <c r="E149" s="307"/>
      <c r="F149" s="307"/>
      <c r="G149" s="308"/>
    </row>
    <row r="150" spans="1:7" ht="12.75" hidden="1" outlineLevel="1">
      <c r="A150" s="309" t="s">
        <v>373</v>
      </c>
      <c r="B150" s="310"/>
      <c r="C150" s="310"/>
      <c r="D150" s="310"/>
      <c r="E150" s="310"/>
      <c r="F150" s="310"/>
      <c r="G150" s="311"/>
    </row>
    <row r="151" spans="1:7" ht="12.75" hidden="1" outlineLevel="1">
      <c r="A151" s="182" t="s">
        <v>374</v>
      </c>
      <c r="B151" s="183"/>
      <c r="C151" s="183"/>
      <c r="D151" s="183"/>
      <c r="E151" s="183"/>
      <c r="F151" s="183"/>
      <c r="G151" s="184"/>
    </row>
    <row r="152" spans="1:7" ht="12.75" hidden="1" outlineLevel="1">
      <c r="A152" s="182" t="s">
        <v>375</v>
      </c>
      <c r="B152" s="185"/>
      <c r="C152" s="185"/>
      <c r="D152" s="185"/>
      <c r="E152" s="185"/>
      <c r="F152" s="185"/>
      <c r="G152" s="186"/>
    </row>
    <row r="153" spans="1:7" ht="12.75" hidden="1" outlineLevel="1">
      <c r="A153" s="335" t="s">
        <v>409</v>
      </c>
      <c r="B153" s="338"/>
      <c r="C153" s="339"/>
      <c r="D153" s="339"/>
      <c r="E153" s="339"/>
      <c r="F153" s="339"/>
      <c r="G153" s="340"/>
    </row>
    <row r="154" spans="1:7" ht="12.75" hidden="1" outlineLevel="1">
      <c r="A154" s="326" t="s">
        <v>9</v>
      </c>
      <c r="B154" s="32">
        <f aca="true" t="shared" si="30" ref="B154:G154">B146-B150</f>
        <v>0</v>
      </c>
      <c r="C154" s="32">
        <f t="shared" si="30"/>
        <v>0</v>
      </c>
      <c r="D154" s="32">
        <f t="shared" si="30"/>
        <v>0</v>
      </c>
      <c r="E154" s="32">
        <f t="shared" si="30"/>
        <v>0</v>
      </c>
      <c r="F154" s="32">
        <f t="shared" si="30"/>
        <v>0</v>
      </c>
      <c r="G154" s="46">
        <f t="shared" si="30"/>
        <v>0</v>
      </c>
    </row>
    <row r="155" spans="1:7" ht="12.75" hidden="1" outlineLevel="1">
      <c r="A155" s="15" t="s">
        <v>376</v>
      </c>
      <c r="B155" s="310"/>
      <c r="C155" s="310"/>
      <c r="D155" s="310"/>
      <c r="E155" s="310"/>
      <c r="F155" s="310"/>
      <c r="G155" s="311"/>
    </row>
    <row r="156" spans="1:7" ht="12.75" hidden="1" outlineLevel="1">
      <c r="A156" s="15" t="s">
        <v>3</v>
      </c>
      <c r="B156" s="32">
        <f aca="true" t="shared" si="31" ref="B156:G156">B154+B155</f>
        <v>0</v>
      </c>
      <c r="C156" s="32">
        <f t="shared" si="31"/>
        <v>0</v>
      </c>
      <c r="D156" s="32">
        <f t="shared" si="31"/>
        <v>0</v>
      </c>
      <c r="E156" s="32">
        <f t="shared" si="31"/>
        <v>0</v>
      </c>
      <c r="F156" s="32">
        <f t="shared" si="31"/>
        <v>0</v>
      </c>
      <c r="G156" s="46">
        <f t="shared" si="31"/>
        <v>0</v>
      </c>
    </row>
    <row r="157" spans="1:7" ht="12.75" hidden="1" outlineLevel="1">
      <c r="A157" s="15" t="s">
        <v>377</v>
      </c>
      <c r="B157" s="310"/>
      <c r="C157" s="310"/>
      <c r="D157" s="310"/>
      <c r="E157" s="310"/>
      <c r="F157" s="310"/>
      <c r="G157" s="311"/>
    </row>
    <row r="158" spans="1:7" ht="25.5" hidden="1" outlineLevel="1">
      <c r="A158" s="16" t="s">
        <v>53</v>
      </c>
      <c r="B158" s="306"/>
      <c r="C158" s="307"/>
      <c r="D158" s="307"/>
      <c r="E158" s="307"/>
      <c r="F158" s="307"/>
      <c r="G158" s="308"/>
    </row>
    <row r="159" spans="1:7" ht="25.5" hidden="1" outlineLevel="1">
      <c r="A159" s="16" t="s">
        <v>54</v>
      </c>
      <c r="B159" s="306"/>
      <c r="C159" s="307"/>
      <c r="D159" s="307"/>
      <c r="E159" s="307"/>
      <c r="F159" s="307"/>
      <c r="G159" s="308"/>
    </row>
    <row r="160" spans="1:7" ht="12.75" hidden="1" outlineLevel="1">
      <c r="A160" s="316"/>
      <c r="B160" s="317"/>
      <c r="C160" s="317"/>
      <c r="D160" s="317"/>
      <c r="E160" s="317"/>
      <c r="F160" s="317"/>
      <c r="G160" s="318"/>
    </row>
    <row r="161" spans="1:7" ht="25.5" hidden="1" outlineLevel="1">
      <c r="A161" s="16" t="s">
        <v>7</v>
      </c>
      <c r="B161" s="310"/>
      <c r="C161" s="33">
        <f>B161+C158</f>
        <v>0</v>
      </c>
      <c r="D161" s="33">
        <f>C161+D158</f>
        <v>0</v>
      </c>
      <c r="E161" s="33">
        <f>D161+E158</f>
        <v>0</v>
      </c>
      <c r="F161" s="33">
        <f>E161+F158</f>
        <v>0</v>
      </c>
      <c r="G161" s="319">
        <f>F161+G158</f>
        <v>0</v>
      </c>
    </row>
    <row r="162" spans="1:7" ht="12.75" hidden="1" outlineLevel="1">
      <c r="A162" s="327" t="s">
        <v>19</v>
      </c>
      <c r="B162" s="320"/>
      <c r="C162" s="359">
        <f>B162+C157</f>
        <v>0</v>
      </c>
      <c r="D162" s="359">
        <f>C162+D157</f>
        <v>0</v>
      </c>
      <c r="E162" s="359">
        <f>D162+E157</f>
        <v>0</v>
      </c>
      <c r="F162" s="359">
        <f>E162+F157</f>
        <v>0</v>
      </c>
      <c r="G162" s="359">
        <f>F162+G157</f>
        <v>0</v>
      </c>
    </row>
    <row r="163" spans="1:7" ht="22.5" hidden="1" outlineLevel="1">
      <c r="A163" s="198" t="s">
        <v>458</v>
      </c>
      <c r="B163" s="190"/>
      <c r="C163" s="188"/>
      <c r="D163" s="188"/>
      <c r="E163" s="188"/>
      <c r="F163" s="188"/>
      <c r="G163" s="321"/>
    </row>
    <row r="164" spans="1:7" ht="12.75" hidden="1" outlineLevel="1">
      <c r="A164" s="328" t="s">
        <v>60</v>
      </c>
      <c r="B164" s="320"/>
      <c r="C164" s="307"/>
      <c r="D164" s="188"/>
      <c r="E164" s="188"/>
      <c r="F164" s="188"/>
      <c r="G164" s="321"/>
    </row>
    <row r="165" spans="1:7" ht="12.75" hidden="1" outlineLevel="1">
      <c r="A165" s="342" t="s">
        <v>407</v>
      </c>
      <c r="B165" s="343"/>
      <c r="C165" s="344"/>
      <c r="D165" s="345"/>
      <c r="E165" s="345"/>
      <c r="F165" s="345"/>
      <c r="G165" s="346"/>
    </row>
    <row r="166" spans="1:7" ht="12.75" hidden="1" outlineLevel="1">
      <c r="A166" s="16" t="s">
        <v>55</v>
      </c>
      <c r="B166" s="29">
        <f aca="true" t="shared" si="32" ref="B166:G166">IF(B162-B161&lt;0,0,B162-B161)</f>
        <v>0</v>
      </c>
      <c r="C166" s="29">
        <f t="shared" si="32"/>
        <v>0</v>
      </c>
      <c r="D166" s="29">
        <f t="shared" si="32"/>
        <v>0</v>
      </c>
      <c r="E166" s="29">
        <f t="shared" si="32"/>
        <v>0</v>
      </c>
      <c r="F166" s="29">
        <f t="shared" si="32"/>
        <v>0</v>
      </c>
      <c r="G166" s="35">
        <f t="shared" si="32"/>
        <v>0</v>
      </c>
    </row>
    <row r="167" spans="1:7" ht="13.5" hidden="1" outlineLevel="1" thickBot="1">
      <c r="A167" s="322" t="s">
        <v>56</v>
      </c>
      <c r="B167" s="323" t="e">
        <f aca="true" t="shared" si="33" ref="B167:G167">B166/B146</f>
        <v>#DIV/0!</v>
      </c>
      <c r="C167" s="323" t="e">
        <f t="shared" si="33"/>
        <v>#DIV/0!</v>
      </c>
      <c r="D167" s="323" t="e">
        <f t="shared" si="33"/>
        <v>#DIV/0!</v>
      </c>
      <c r="E167" s="323" t="e">
        <f t="shared" si="33"/>
        <v>#DIV/0!</v>
      </c>
      <c r="F167" s="323" t="e">
        <f t="shared" si="33"/>
        <v>#DIV/0!</v>
      </c>
      <c r="G167" s="324" t="e">
        <f t="shared" si="33"/>
        <v>#DIV/0!</v>
      </c>
    </row>
    <row r="168" spans="2:7" ht="13.5" thickBot="1">
      <c r="B168" s="383">
        <f aca="true" t="shared" si="34" ref="B168:G168">B156+B157-B158+B159</f>
        <v>0</v>
      </c>
      <c r="C168" s="383">
        <f t="shared" si="34"/>
        <v>0</v>
      </c>
      <c r="D168" s="383">
        <f t="shared" si="34"/>
        <v>0</v>
      </c>
      <c r="E168" s="383">
        <f t="shared" si="34"/>
        <v>0</v>
      </c>
      <c r="F168" s="383">
        <f t="shared" si="34"/>
        <v>0</v>
      </c>
      <c r="G168" s="383">
        <f t="shared" si="34"/>
        <v>0</v>
      </c>
    </row>
    <row r="169" spans="1:7" ht="36" customHeight="1" collapsed="1">
      <c r="A169" s="2" t="s">
        <v>29</v>
      </c>
      <c r="B169" s="23" t="s">
        <v>16</v>
      </c>
      <c r="C169" s="23" t="s">
        <v>11</v>
      </c>
      <c r="D169" s="23" t="s">
        <v>12</v>
      </c>
      <c r="E169" s="23" t="s">
        <v>13</v>
      </c>
      <c r="F169" s="23" t="s">
        <v>14</v>
      </c>
      <c r="G169" s="24" t="s">
        <v>15</v>
      </c>
    </row>
    <row r="170" spans="1:7" ht="12.75" hidden="1" outlineLevel="1">
      <c r="A170" s="302" t="s">
        <v>369</v>
      </c>
      <c r="B170" s="303"/>
      <c r="C170" s="303"/>
      <c r="D170" s="303"/>
      <c r="E170" s="303"/>
      <c r="F170" s="303"/>
      <c r="G170" s="304"/>
    </row>
    <row r="171" spans="1:7" ht="12.75" hidden="1" outlineLevel="1">
      <c r="A171" s="305" t="s">
        <v>370</v>
      </c>
      <c r="B171" s="303"/>
      <c r="C171" s="303"/>
      <c r="D171" s="303"/>
      <c r="E171" s="303"/>
      <c r="F171" s="303"/>
      <c r="G171" s="304"/>
    </row>
    <row r="172" spans="1:7" ht="12.75" hidden="1" outlineLevel="1">
      <c r="A172" s="335" t="s">
        <v>408</v>
      </c>
      <c r="B172" s="336"/>
      <c r="C172" s="336"/>
      <c r="D172" s="336"/>
      <c r="E172" s="336"/>
      <c r="F172" s="336"/>
      <c r="G172" s="337"/>
    </row>
    <row r="173" spans="1:7" ht="12.75" hidden="1" outlineLevel="1">
      <c r="A173" s="305" t="s">
        <v>371</v>
      </c>
      <c r="B173" s="306"/>
      <c r="C173" s="307"/>
      <c r="D173" s="307"/>
      <c r="E173" s="307"/>
      <c r="F173" s="307"/>
      <c r="G173" s="308"/>
    </row>
    <row r="174" spans="1:7" ht="12.75" hidden="1" outlineLevel="1">
      <c r="A174" s="309" t="s">
        <v>373</v>
      </c>
      <c r="B174" s="310"/>
      <c r="C174" s="310"/>
      <c r="D174" s="310"/>
      <c r="E174" s="310"/>
      <c r="F174" s="310"/>
      <c r="G174" s="311"/>
    </row>
    <row r="175" spans="1:7" ht="12.75" hidden="1" outlineLevel="1">
      <c r="A175" s="182" t="s">
        <v>374</v>
      </c>
      <c r="B175" s="183"/>
      <c r="C175" s="183"/>
      <c r="D175" s="183"/>
      <c r="E175" s="183"/>
      <c r="F175" s="183"/>
      <c r="G175" s="184"/>
    </row>
    <row r="176" spans="1:7" ht="12.75" hidden="1" outlineLevel="1">
      <c r="A176" s="182" t="s">
        <v>375</v>
      </c>
      <c r="B176" s="185"/>
      <c r="C176" s="185"/>
      <c r="D176" s="185"/>
      <c r="E176" s="185"/>
      <c r="F176" s="185"/>
      <c r="G176" s="186"/>
    </row>
    <row r="177" spans="1:7" ht="12.75" hidden="1" outlineLevel="1">
      <c r="A177" s="335" t="s">
        <v>409</v>
      </c>
      <c r="B177" s="338"/>
      <c r="C177" s="339"/>
      <c r="D177" s="339"/>
      <c r="E177" s="339"/>
      <c r="F177" s="339"/>
      <c r="G177" s="340"/>
    </row>
    <row r="178" spans="1:7" ht="12.75" hidden="1" outlineLevel="1">
      <c r="A178" s="326" t="s">
        <v>9</v>
      </c>
      <c r="B178" s="32">
        <f aca="true" t="shared" si="35" ref="B178:G178">B170-B174</f>
        <v>0</v>
      </c>
      <c r="C178" s="32">
        <f t="shared" si="35"/>
        <v>0</v>
      </c>
      <c r="D178" s="32">
        <f t="shared" si="35"/>
        <v>0</v>
      </c>
      <c r="E178" s="32">
        <f t="shared" si="35"/>
        <v>0</v>
      </c>
      <c r="F178" s="32">
        <f t="shared" si="35"/>
        <v>0</v>
      </c>
      <c r="G178" s="46">
        <f t="shared" si="35"/>
        <v>0</v>
      </c>
    </row>
    <row r="179" spans="1:7" ht="12.75" hidden="1" outlineLevel="1">
      <c r="A179" s="15" t="s">
        <v>376</v>
      </c>
      <c r="B179" s="310"/>
      <c r="C179" s="310"/>
      <c r="D179" s="310"/>
      <c r="E179" s="310"/>
      <c r="F179" s="310"/>
      <c r="G179" s="311"/>
    </row>
    <row r="180" spans="1:7" ht="12.75" hidden="1" outlineLevel="1">
      <c r="A180" s="15" t="s">
        <v>3</v>
      </c>
      <c r="B180" s="32">
        <f aca="true" t="shared" si="36" ref="B180:G180">B178+B179</f>
        <v>0</v>
      </c>
      <c r="C180" s="32">
        <f t="shared" si="36"/>
        <v>0</v>
      </c>
      <c r="D180" s="32">
        <f t="shared" si="36"/>
        <v>0</v>
      </c>
      <c r="E180" s="32">
        <f t="shared" si="36"/>
        <v>0</v>
      </c>
      <c r="F180" s="32">
        <f t="shared" si="36"/>
        <v>0</v>
      </c>
      <c r="G180" s="46">
        <f t="shared" si="36"/>
        <v>0</v>
      </c>
    </row>
    <row r="181" spans="1:7" ht="12.75" hidden="1" outlineLevel="1">
      <c r="A181" s="15" t="s">
        <v>377</v>
      </c>
      <c r="B181" s="310"/>
      <c r="C181" s="310"/>
      <c r="D181" s="310"/>
      <c r="E181" s="310"/>
      <c r="F181" s="310"/>
      <c r="G181" s="311"/>
    </row>
    <row r="182" spans="1:7" ht="25.5" hidden="1" outlineLevel="1">
      <c r="A182" s="16" t="s">
        <v>53</v>
      </c>
      <c r="B182" s="306"/>
      <c r="C182" s="307"/>
      <c r="D182" s="307"/>
      <c r="E182" s="307"/>
      <c r="F182" s="307"/>
      <c r="G182" s="308"/>
    </row>
    <row r="183" spans="1:7" ht="25.5" hidden="1" outlineLevel="1">
      <c r="A183" s="16" t="s">
        <v>54</v>
      </c>
      <c r="B183" s="306"/>
      <c r="C183" s="307"/>
      <c r="D183" s="307"/>
      <c r="E183" s="307"/>
      <c r="F183" s="307"/>
      <c r="G183" s="308"/>
    </row>
    <row r="184" spans="1:7" ht="12.75" hidden="1" outlineLevel="1">
      <c r="A184" s="316"/>
      <c r="B184" s="317"/>
      <c r="C184" s="317"/>
      <c r="D184" s="317"/>
      <c r="E184" s="317"/>
      <c r="F184" s="317"/>
      <c r="G184" s="318"/>
    </row>
    <row r="185" spans="1:7" ht="25.5" hidden="1" outlineLevel="1">
      <c r="A185" s="16" t="s">
        <v>7</v>
      </c>
      <c r="B185" s="310"/>
      <c r="C185" s="33">
        <f>B185+C182</f>
        <v>0</v>
      </c>
      <c r="D185" s="33">
        <f>C185+D182</f>
        <v>0</v>
      </c>
      <c r="E185" s="33">
        <f>D185+E182</f>
        <v>0</v>
      </c>
      <c r="F185" s="33">
        <f>E185+F182</f>
        <v>0</v>
      </c>
      <c r="G185" s="319">
        <f>F185+G182</f>
        <v>0</v>
      </c>
    </row>
    <row r="186" spans="1:7" ht="12.75" hidden="1" outlineLevel="1">
      <c r="A186" s="327" t="s">
        <v>19</v>
      </c>
      <c r="B186" s="320"/>
      <c r="C186" s="359">
        <f>B186+C181</f>
        <v>0</v>
      </c>
      <c r="D186" s="359">
        <f>C186+D181</f>
        <v>0</v>
      </c>
      <c r="E186" s="359">
        <f>D186+E181</f>
        <v>0</v>
      </c>
      <c r="F186" s="359">
        <f>E186+F181</f>
        <v>0</v>
      </c>
      <c r="G186" s="359">
        <f>F186+G181</f>
        <v>0</v>
      </c>
    </row>
    <row r="187" spans="1:7" ht="22.5" hidden="1" outlineLevel="1">
      <c r="A187" s="198" t="s">
        <v>458</v>
      </c>
      <c r="B187" s="190"/>
      <c r="C187" s="188"/>
      <c r="D187" s="188"/>
      <c r="E187" s="188"/>
      <c r="F187" s="188"/>
      <c r="G187" s="321"/>
    </row>
    <row r="188" spans="1:7" ht="12.75" hidden="1" outlineLevel="1">
      <c r="A188" s="328" t="s">
        <v>60</v>
      </c>
      <c r="B188" s="320"/>
      <c r="C188" s="307"/>
      <c r="D188" s="188"/>
      <c r="E188" s="188"/>
      <c r="F188" s="188"/>
      <c r="G188" s="321"/>
    </row>
    <row r="189" spans="1:7" ht="12.75" hidden="1" outlineLevel="1">
      <c r="A189" s="342" t="s">
        <v>407</v>
      </c>
      <c r="B189" s="343"/>
      <c r="C189" s="344"/>
      <c r="D189" s="345"/>
      <c r="E189" s="345"/>
      <c r="F189" s="345"/>
      <c r="G189" s="346"/>
    </row>
    <row r="190" spans="1:7" ht="24.75" customHeight="1" hidden="1" outlineLevel="1">
      <c r="A190" s="16" t="s">
        <v>55</v>
      </c>
      <c r="B190" s="29">
        <f aca="true" t="shared" si="37" ref="B190:G190">IF(B186-B185&lt;0,0,B186-B185)</f>
        <v>0</v>
      </c>
      <c r="C190" s="29">
        <f t="shared" si="37"/>
        <v>0</v>
      </c>
      <c r="D190" s="29">
        <f t="shared" si="37"/>
        <v>0</v>
      </c>
      <c r="E190" s="29">
        <f t="shared" si="37"/>
        <v>0</v>
      </c>
      <c r="F190" s="29">
        <f t="shared" si="37"/>
        <v>0</v>
      </c>
      <c r="G190" s="35">
        <f t="shared" si="37"/>
        <v>0</v>
      </c>
    </row>
    <row r="191" spans="1:7" ht="13.5" hidden="1" outlineLevel="1" thickBot="1">
      <c r="A191" s="322" t="s">
        <v>56</v>
      </c>
      <c r="B191" s="323" t="e">
        <f aca="true" t="shared" si="38" ref="B191:G191">B190/B170</f>
        <v>#DIV/0!</v>
      </c>
      <c r="C191" s="323" t="e">
        <f t="shared" si="38"/>
        <v>#DIV/0!</v>
      </c>
      <c r="D191" s="323" t="e">
        <f t="shared" si="38"/>
        <v>#DIV/0!</v>
      </c>
      <c r="E191" s="323" t="e">
        <f t="shared" si="38"/>
        <v>#DIV/0!</v>
      </c>
      <c r="F191" s="323" t="e">
        <f t="shared" si="38"/>
        <v>#DIV/0!</v>
      </c>
      <c r="G191" s="324" t="e">
        <f t="shared" si="38"/>
        <v>#DIV/0!</v>
      </c>
    </row>
    <row r="192" spans="2:7" ht="13.5" thickBot="1">
      <c r="B192" s="383">
        <f aca="true" t="shared" si="39" ref="B192:G192">B180+B181-B182+B183</f>
        <v>0</v>
      </c>
      <c r="C192" s="383">
        <f t="shared" si="39"/>
        <v>0</v>
      </c>
      <c r="D192" s="383">
        <f t="shared" si="39"/>
        <v>0</v>
      </c>
      <c r="E192" s="383">
        <f t="shared" si="39"/>
        <v>0</v>
      </c>
      <c r="F192" s="383">
        <f t="shared" si="39"/>
        <v>0</v>
      </c>
      <c r="G192" s="383">
        <f t="shared" si="39"/>
        <v>0</v>
      </c>
    </row>
    <row r="193" spans="1:7" ht="51" collapsed="1">
      <c r="A193" s="2" t="s">
        <v>30</v>
      </c>
      <c r="B193" s="23" t="s">
        <v>16</v>
      </c>
      <c r="C193" s="23" t="s">
        <v>11</v>
      </c>
      <c r="D193" s="23" t="s">
        <v>12</v>
      </c>
      <c r="E193" s="23" t="s">
        <v>13</v>
      </c>
      <c r="F193" s="23" t="s">
        <v>14</v>
      </c>
      <c r="G193" s="24" t="s">
        <v>15</v>
      </c>
    </row>
    <row r="194" spans="1:7" ht="12.75" hidden="1" outlineLevel="1">
      <c r="A194" s="302" t="s">
        <v>369</v>
      </c>
      <c r="B194" s="303"/>
      <c r="C194" s="303"/>
      <c r="D194" s="303"/>
      <c r="E194" s="303"/>
      <c r="F194" s="303"/>
      <c r="G194" s="304"/>
    </row>
    <row r="195" spans="1:7" ht="12.75" hidden="1" outlineLevel="1">
      <c r="A195" s="305" t="s">
        <v>370</v>
      </c>
      <c r="B195" s="303"/>
      <c r="C195" s="303"/>
      <c r="D195" s="303"/>
      <c r="E195" s="303"/>
      <c r="F195" s="303"/>
      <c r="G195" s="304"/>
    </row>
    <row r="196" spans="1:7" ht="12.75" hidden="1" outlineLevel="1">
      <c r="A196" s="335" t="s">
        <v>408</v>
      </c>
      <c r="B196" s="336"/>
      <c r="C196" s="336"/>
      <c r="D196" s="336"/>
      <c r="E196" s="336"/>
      <c r="F196" s="336"/>
      <c r="G196" s="337"/>
    </row>
    <row r="197" spans="1:7" ht="12.75" hidden="1" outlineLevel="1">
      <c r="A197" s="305" t="s">
        <v>371</v>
      </c>
      <c r="B197" s="306"/>
      <c r="C197" s="307"/>
      <c r="D197" s="307"/>
      <c r="E197" s="307"/>
      <c r="F197" s="307"/>
      <c r="G197" s="308"/>
    </row>
    <row r="198" spans="1:7" ht="12.75" hidden="1" outlineLevel="1">
      <c r="A198" s="309" t="s">
        <v>373</v>
      </c>
      <c r="B198" s="310"/>
      <c r="C198" s="310"/>
      <c r="D198" s="310"/>
      <c r="E198" s="310"/>
      <c r="F198" s="310"/>
      <c r="G198" s="311"/>
    </row>
    <row r="199" spans="1:7" ht="12.75" hidden="1" outlineLevel="1">
      <c r="A199" s="182" t="s">
        <v>374</v>
      </c>
      <c r="B199" s="183"/>
      <c r="C199" s="183"/>
      <c r="D199" s="183"/>
      <c r="E199" s="183"/>
      <c r="F199" s="183"/>
      <c r="G199" s="184"/>
    </row>
    <row r="200" spans="1:7" ht="12.75" hidden="1" outlineLevel="1">
      <c r="A200" s="182" t="s">
        <v>375</v>
      </c>
      <c r="B200" s="185"/>
      <c r="C200" s="185"/>
      <c r="D200" s="185"/>
      <c r="E200" s="185"/>
      <c r="F200" s="185"/>
      <c r="G200" s="186"/>
    </row>
    <row r="201" spans="1:7" ht="12.75" hidden="1" outlineLevel="1">
      <c r="A201" s="335" t="s">
        <v>409</v>
      </c>
      <c r="B201" s="338"/>
      <c r="C201" s="339"/>
      <c r="D201" s="339"/>
      <c r="E201" s="339"/>
      <c r="F201" s="339"/>
      <c r="G201" s="340"/>
    </row>
    <row r="202" spans="1:7" ht="12.75" hidden="1" outlineLevel="1">
      <c r="A202" s="326" t="s">
        <v>9</v>
      </c>
      <c r="B202" s="32">
        <f aca="true" t="shared" si="40" ref="B202:G202">B194-B198</f>
        <v>0</v>
      </c>
      <c r="C202" s="32">
        <f t="shared" si="40"/>
        <v>0</v>
      </c>
      <c r="D202" s="32">
        <f t="shared" si="40"/>
        <v>0</v>
      </c>
      <c r="E202" s="32">
        <f t="shared" si="40"/>
        <v>0</v>
      </c>
      <c r="F202" s="32">
        <f t="shared" si="40"/>
        <v>0</v>
      </c>
      <c r="G202" s="46">
        <f t="shared" si="40"/>
        <v>0</v>
      </c>
    </row>
    <row r="203" spans="1:7" ht="12.75" hidden="1" outlineLevel="1">
      <c r="A203" s="15" t="s">
        <v>376</v>
      </c>
      <c r="B203" s="310"/>
      <c r="C203" s="310"/>
      <c r="D203" s="310"/>
      <c r="E203" s="310"/>
      <c r="F203" s="310"/>
      <c r="G203" s="311"/>
    </row>
    <row r="204" spans="1:7" ht="12.75" hidden="1" outlineLevel="1">
      <c r="A204" s="15" t="s">
        <v>3</v>
      </c>
      <c r="B204" s="32">
        <f aca="true" t="shared" si="41" ref="B204:G204">B202+B203</f>
        <v>0</v>
      </c>
      <c r="C204" s="32">
        <f t="shared" si="41"/>
        <v>0</v>
      </c>
      <c r="D204" s="32">
        <f t="shared" si="41"/>
        <v>0</v>
      </c>
      <c r="E204" s="32">
        <f t="shared" si="41"/>
        <v>0</v>
      </c>
      <c r="F204" s="32">
        <f t="shared" si="41"/>
        <v>0</v>
      </c>
      <c r="G204" s="46">
        <f t="shared" si="41"/>
        <v>0</v>
      </c>
    </row>
    <row r="205" spans="1:7" ht="12.75" hidden="1" outlineLevel="1">
      <c r="A205" s="15" t="s">
        <v>377</v>
      </c>
      <c r="B205" s="310"/>
      <c r="C205" s="310"/>
      <c r="D205" s="310"/>
      <c r="E205" s="310"/>
      <c r="F205" s="310"/>
      <c r="G205" s="311"/>
    </row>
    <row r="206" spans="1:7" ht="25.5" hidden="1" outlineLevel="1">
      <c r="A206" s="16" t="s">
        <v>53</v>
      </c>
      <c r="B206" s="306"/>
      <c r="C206" s="307"/>
      <c r="D206" s="307"/>
      <c r="E206" s="307"/>
      <c r="F206" s="307"/>
      <c r="G206" s="308"/>
    </row>
    <row r="207" spans="1:7" ht="25.5" hidden="1" outlineLevel="1">
      <c r="A207" s="16" t="s">
        <v>54</v>
      </c>
      <c r="B207" s="306"/>
      <c r="C207" s="307"/>
      <c r="D207" s="307"/>
      <c r="E207" s="307"/>
      <c r="F207" s="307"/>
      <c r="G207" s="308"/>
    </row>
    <row r="208" spans="1:7" ht="12.75" hidden="1" outlineLevel="1">
      <c r="A208" s="316"/>
      <c r="B208" s="317"/>
      <c r="C208" s="317"/>
      <c r="D208" s="317"/>
      <c r="E208" s="317"/>
      <c r="F208" s="317"/>
      <c r="G208" s="318"/>
    </row>
    <row r="209" spans="1:7" ht="25.5" hidden="1" outlineLevel="1">
      <c r="A209" s="16" t="s">
        <v>7</v>
      </c>
      <c r="B209" s="310"/>
      <c r="C209" s="33">
        <f>B209+C206</f>
        <v>0</v>
      </c>
      <c r="D209" s="33">
        <f>C209+D206</f>
        <v>0</v>
      </c>
      <c r="E209" s="33">
        <f>D209+E206</f>
        <v>0</v>
      </c>
      <c r="F209" s="33">
        <f>E209+F206</f>
        <v>0</v>
      </c>
      <c r="G209" s="319">
        <f>F209+G206</f>
        <v>0</v>
      </c>
    </row>
    <row r="210" spans="1:7" ht="12.75" hidden="1" outlineLevel="1">
      <c r="A210" s="327" t="s">
        <v>19</v>
      </c>
      <c r="B210" s="320"/>
      <c r="C210" s="359">
        <f>B210+C205</f>
        <v>0</v>
      </c>
      <c r="D210" s="359">
        <f>C210+D205</f>
        <v>0</v>
      </c>
      <c r="E210" s="359">
        <f>D210+E205</f>
        <v>0</v>
      </c>
      <c r="F210" s="359">
        <f>E210+F205</f>
        <v>0</v>
      </c>
      <c r="G210" s="359">
        <f>F210+G205</f>
        <v>0</v>
      </c>
    </row>
    <row r="211" spans="1:7" ht="24.75" customHeight="1" hidden="1" outlineLevel="1">
      <c r="A211" s="198" t="s">
        <v>458</v>
      </c>
      <c r="B211" s="190"/>
      <c r="C211" s="188"/>
      <c r="D211" s="188"/>
      <c r="E211" s="188"/>
      <c r="F211" s="188"/>
      <c r="G211" s="321"/>
    </row>
    <row r="212" spans="1:7" ht="12.75" hidden="1" outlineLevel="1">
      <c r="A212" s="328" t="s">
        <v>60</v>
      </c>
      <c r="B212" s="320"/>
      <c r="C212" s="307"/>
      <c r="D212" s="188"/>
      <c r="E212" s="188"/>
      <c r="F212" s="188"/>
      <c r="G212" s="321"/>
    </row>
    <row r="213" spans="1:7" ht="12.75" hidden="1" outlineLevel="1">
      <c r="A213" s="342" t="s">
        <v>407</v>
      </c>
      <c r="B213" s="343"/>
      <c r="C213" s="344"/>
      <c r="D213" s="345"/>
      <c r="E213" s="345"/>
      <c r="F213" s="345"/>
      <c r="G213" s="346"/>
    </row>
    <row r="214" spans="1:7" ht="12.75" hidden="1" outlineLevel="1">
      <c r="A214" s="16" t="s">
        <v>55</v>
      </c>
      <c r="B214" s="29">
        <f aca="true" t="shared" si="42" ref="B214:G214">IF(B210-B209&lt;0,0,B210-B209)</f>
        <v>0</v>
      </c>
      <c r="C214" s="29">
        <f t="shared" si="42"/>
        <v>0</v>
      </c>
      <c r="D214" s="29">
        <f t="shared" si="42"/>
        <v>0</v>
      </c>
      <c r="E214" s="29">
        <f t="shared" si="42"/>
        <v>0</v>
      </c>
      <c r="F214" s="29">
        <f t="shared" si="42"/>
        <v>0</v>
      </c>
      <c r="G214" s="35">
        <f t="shared" si="42"/>
        <v>0</v>
      </c>
    </row>
    <row r="215" spans="1:7" ht="13.5" hidden="1" outlineLevel="1" thickBot="1">
      <c r="A215" s="322" t="s">
        <v>56</v>
      </c>
      <c r="B215" s="323" t="e">
        <f aca="true" t="shared" si="43" ref="B215:G215">B214/B194</f>
        <v>#DIV/0!</v>
      </c>
      <c r="C215" s="323" t="e">
        <f t="shared" si="43"/>
        <v>#DIV/0!</v>
      </c>
      <c r="D215" s="323" t="e">
        <f t="shared" si="43"/>
        <v>#DIV/0!</v>
      </c>
      <c r="E215" s="323" t="e">
        <f t="shared" si="43"/>
        <v>#DIV/0!</v>
      </c>
      <c r="F215" s="323" t="e">
        <f t="shared" si="43"/>
        <v>#DIV/0!</v>
      </c>
      <c r="G215" s="324" t="e">
        <f t="shared" si="43"/>
        <v>#DIV/0!</v>
      </c>
    </row>
    <row r="216" spans="2:7" ht="13.5" thickBot="1">
      <c r="B216" s="383">
        <f aca="true" t="shared" si="44" ref="B216:G216">B204+B205-B206+B207</f>
        <v>0</v>
      </c>
      <c r="C216" s="383">
        <f t="shared" si="44"/>
        <v>0</v>
      </c>
      <c r="D216" s="383">
        <f t="shared" si="44"/>
        <v>0</v>
      </c>
      <c r="E216" s="383">
        <f t="shared" si="44"/>
        <v>0</v>
      </c>
      <c r="F216" s="383">
        <f t="shared" si="44"/>
        <v>0</v>
      </c>
      <c r="G216" s="383">
        <f t="shared" si="44"/>
        <v>0</v>
      </c>
    </row>
    <row r="217" spans="1:7" ht="51" collapsed="1">
      <c r="A217" s="2" t="s">
        <v>31</v>
      </c>
      <c r="B217" s="23" t="s">
        <v>16</v>
      </c>
      <c r="C217" s="23" t="s">
        <v>11</v>
      </c>
      <c r="D217" s="23" t="s">
        <v>12</v>
      </c>
      <c r="E217" s="23" t="s">
        <v>13</v>
      </c>
      <c r="F217" s="23" t="s">
        <v>14</v>
      </c>
      <c r="G217" s="24" t="s">
        <v>15</v>
      </c>
    </row>
    <row r="218" spans="1:7" ht="12.75" hidden="1" outlineLevel="1">
      <c r="A218" s="302" t="s">
        <v>369</v>
      </c>
      <c r="B218" s="303"/>
      <c r="C218" s="303"/>
      <c r="D218" s="303"/>
      <c r="E218" s="303"/>
      <c r="F218" s="303"/>
      <c r="G218" s="304"/>
    </row>
    <row r="219" spans="1:7" ht="12.75" hidden="1" outlineLevel="1">
      <c r="A219" s="305" t="s">
        <v>370</v>
      </c>
      <c r="B219" s="303"/>
      <c r="C219" s="303"/>
      <c r="D219" s="303"/>
      <c r="E219" s="303"/>
      <c r="F219" s="303"/>
      <c r="G219" s="304"/>
    </row>
    <row r="220" spans="1:7" ht="12.75" hidden="1" outlineLevel="1">
      <c r="A220" s="335" t="s">
        <v>408</v>
      </c>
      <c r="B220" s="336"/>
      <c r="C220" s="336"/>
      <c r="D220" s="336"/>
      <c r="E220" s="336"/>
      <c r="F220" s="336"/>
      <c r="G220" s="337"/>
    </row>
    <row r="221" spans="1:7" ht="12.75" hidden="1" outlineLevel="1">
      <c r="A221" s="305" t="s">
        <v>371</v>
      </c>
      <c r="B221" s="306"/>
      <c r="C221" s="307"/>
      <c r="D221" s="307"/>
      <c r="E221" s="307"/>
      <c r="F221" s="307"/>
      <c r="G221" s="308"/>
    </row>
    <row r="222" spans="1:7" ht="12.75" hidden="1" outlineLevel="1">
      <c r="A222" s="309" t="s">
        <v>373</v>
      </c>
      <c r="B222" s="310"/>
      <c r="C222" s="310"/>
      <c r="D222" s="310"/>
      <c r="E222" s="310"/>
      <c r="F222" s="310"/>
      <c r="G222" s="311"/>
    </row>
    <row r="223" spans="1:7" ht="12.75" hidden="1" outlineLevel="1">
      <c r="A223" s="182" t="s">
        <v>374</v>
      </c>
      <c r="B223" s="183"/>
      <c r="C223" s="183"/>
      <c r="D223" s="183"/>
      <c r="E223" s="183"/>
      <c r="F223" s="183"/>
      <c r="G223" s="184"/>
    </row>
    <row r="224" spans="1:7" ht="12.75" hidden="1" outlineLevel="1">
      <c r="A224" s="182" t="s">
        <v>375</v>
      </c>
      <c r="B224" s="185"/>
      <c r="C224" s="185"/>
      <c r="D224" s="185"/>
      <c r="E224" s="185"/>
      <c r="F224" s="185"/>
      <c r="G224" s="186"/>
    </row>
    <row r="225" spans="1:7" ht="12.75" hidden="1" outlineLevel="1">
      <c r="A225" s="335" t="s">
        <v>409</v>
      </c>
      <c r="B225" s="338"/>
      <c r="C225" s="339"/>
      <c r="D225" s="339"/>
      <c r="E225" s="339"/>
      <c r="F225" s="339"/>
      <c r="G225" s="340"/>
    </row>
    <row r="226" spans="1:7" ht="12.75" hidden="1" outlineLevel="1">
      <c r="A226" s="326" t="s">
        <v>9</v>
      </c>
      <c r="B226" s="32">
        <f aca="true" t="shared" si="45" ref="B226:G226">B218-B222</f>
        <v>0</v>
      </c>
      <c r="C226" s="32">
        <f t="shared" si="45"/>
        <v>0</v>
      </c>
      <c r="D226" s="32">
        <f t="shared" si="45"/>
        <v>0</v>
      </c>
      <c r="E226" s="32">
        <f t="shared" si="45"/>
        <v>0</v>
      </c>
      <c r="F226" s="32">
        <f t="shared" si="45"/>
        <v>0</v>
      </c>
      <c r="G226" s="46">
        <f t="shared" si="45"/>
        <v>0</v>
      </c>
    </row>
    <row r="227" spans="1:7" ht="12.75" hidden="1" outlineLevel="1">
      <c r="A227" s="15" t="s">
        <v>376</v>
      </c>
      <c r="B227" s="310"/>
      <c r="C227" s="310"/>
      <c r="D227" s="310"/>
      <c r="E227" s="310"/>
      <c r="F227" s="310"/>
      <c r="G227" s="311"/>
    </row>
    <row r="228" spans="1:7" ht="12.75" hidden="1" outlineLevel="1">
      <c r="A228" s="15" t="s">
        <v>3</v>
      </c>
      <c r="B228" s="32">
        <f aca="true" t="shared" si="46" ref="B228:G228">B226+B227</f>
        <v>0</v>
      </c>
      <c r="C228" s="32">
        <f t="shared" si="46"/>
        <v>0</v>
      </c>
      <c r="D228" s="32">
        <f t="shared" si="46"/>
        <v>0</v>
      </c>
      <c r="E228" s="32">
        <f t="shared" si="46"/>
        <v>0</v>
      </c>
      <c r="F228" s="32">
        <f t="shared" si="46"/>
        <v>0</v>
      </c>
      <c r="G228" s="46">
        <f t="shared" si="46"/>
        <v>0</v>
      </c>
    </row>
    <row r="229" spans="1:7" ht="12.75" hidden="1" outlineLevel="1">
      <c r="A229" s="15" t="s">
        <v>377</v>
      </c>
      <c r="B229" s="310"/>
      <c r="C229" s="310"/>
      <c r="D229" s="310"/>
      <c r="E229" s="310"/>
      <c r="F229" s="310"/>
      <c r="G229" s="311"/>
    </row>
    <row r="230" spans="1:7" ht="25.5" hidden="1" outlineLevel="1">
      <c r="A230" s="16" t="s">
        <v>53</v>
      </c>
      <c r="B230" s="306"/>
      <c r="C230" s="307"/>
      <c r="D230" s="307"/>
      <c r="E230" s="307"/>
      <c r="F230" s="307"/>
      <c r="G230" s="308"/>
    </row>
    <row r="231" spans="1:7" ht="25.5" hidden="1" outlineLevel="1">
      <c r="A231" s="16" t="s">
        <v>54</v>
      </c>
      <c r="B231" s="306"/>
      <c r="C231" s="307"/>
      <c r="D231" s="307"/>
      <c r="E231" s="307"/>
      <c r="F231" s="307"/>
      <c r="G231" s="308"/>
    </row>
    <row r="232" spans="1:7" ht="12.75" hidden="1" outlineLevel="1">
      <c r="A232" s="316"/>
      <c r="B232" s="317"/>
      <c r="C232" s="317"/>
      <c r="D232" s="317"/>
      <c r="E232" s="317"/>
      <c r="F232" s="317"/>
      <c r="G232" s="318"/>
    </row>
    <row r="233" spans="1:7" ht="25.5" hidden="1" outlineLevel="1">
      <c r="A233" s="16" t="s">
        <v>7</v>
      </c>
      <c r="B233" s="310"/>
      <c r="C233" s="33">
        <f>B233+C230</f>
        <v>0</v>
      </c>
      <c r="D233" s="33">
        <f>C233+D230</f>
        <v>0</v>
      </c>
      <c r="E233" s="33">
        <f>D233+E230</f>
        <v>0</v>
      </c>
      <c r="F233" s="33">
        <f>E233+F230</f>
        <v>0</v>
      </c>
      <c r="G233" s="319">
        <f>F233+G230</f>
        <v>0</v>
      </c>
    </row>
    <row r="234" spans="1:7" ht="12.75" hidden="1" outlineLevel="1">
      <c r="A234" s="327" t="s">
        <v>19</v>
      </c>
      <c r="B234" s="320"/>
      <c r="C234" s="359">
        <f>B234+C229</f>
        <v>0</v>
      </c>
      <c r="D234" s="359">
        <f>C234+D229</f>
        <v>0</v>
      </c>
      <c r="E234" s="359">
        <f>D234+E229</f>
        <v>0</v>
      </c>
      <c r="F234" s="359">
        <f>E234+F229</f>
        <v>0</v>
      </c>
      <c r="G234" s="359">
        <f>F234+G229</f>
        <v>0</v>
      </c>
    </row>
    <row r="235" spans="1:7" ht="22.5" hidden="1" outlineLevel="1">
      <c r="A235" s="198" t="s">
        <v>458</v>
      </c>
      <c r="B235" s="190"/>
      <c r="C235" s="188"/>
      <c r="D235" s="188"/>
      <c r="E235" s="188"/>
      <c r="F235" s="188"/>
      <c r="G235" s="321"/>
    </row>
    <row r="236" spans="1:7" ht="12.75" hidden="1" outlineLevel="1">
      <c r="A236" s="328" t="s">
        <v>60</v>
      </c>
      <c r="B236" s="320"/>
      <c r="C236" s="307"/>
      <c r="D236" s="188"/>
      <c r="E236" s="188"/>
      <c r="F236" s="188"/>
      <c r="G236" s="321"/>
    </row>
    <row r="237" spans="1:7" ht="12.75" hidden="1" outlineLevel="1">
      <c r="A237" s="342" t="s">
        <v>407</v>
      </c>
      <c r="B237" s="343"/>
      <c r="C237" s="344"/>
      <c r="D237" s="345"/>
      <c r="E237" s="345"/>
      <c r="F237" s="345"/>
      <c r="G237" s="346"/>
    </row>
    <row r="238" spans="1:7" ht="12.75" hidden="1" outlineLevel="1">
      <c r="A238" s="16" t="s">
        <v>55</v>
      </c>
      <c r="B238" s="29">
        <f aca="true" t="shared" si="47" ref="B238:G238">IF(B234-B233&lt;0,0,B234-B233)</f>
        <v>0</v>
      </c>
      <c r="C238" s="29">
        <f t="shared" si="47"/>
        <v>0</v>
      </c>
      <c r="D238" s="29">
        <f t="shared" si="47"/>
        <v>0</v>
      </c>
      <c r="E238" s="29">
        <f t="shared" si="47"/>
        <v>0</v>
      </c>
      <c r="F238" s="29">
        <f t="shared" si="47"/>
        <v>0</v>
      </c>
      <c r="G238" s="35">
        <f t="shared" si="47"/>
        <v>0</v>
      </c>
    </row>
    <row r="239" spans="1:7" ht="13.5" hidden="1" outlineLevel="1" thickBot="1">
      <c r="A239" s="322" t="s">
        <v>56</v>
      </c>
      <c r="B239" s="323" t="e">
        <f aca="true" t="shared" si="48" ref="B239:G239">B238/B218</f>
        <v>#DIV/0!</v>
      </c>
      <c r="C239" s="323" t="e">
        <f t="shared" si="48"/>
        <v>#DIV/0!</v>
      </c>
      <c r="D239" s="323" t="e">
        <f t="shared" si="48"/>
        <v>#DIV/0!</v>
      </c>
      <c r="E239" s="323" t="e">
        <f t="shared" si="48"/>
        <v>#DIV/0!</v>
      </c>
      <c r="F239" s="323" t="e">
        <f t="shared" si="48"/>
        <v>#DIV/0!</v>
      </c>
      <c r="G239" s="324" t="e">
        <f t="shared" si="48"/>
        <v>#DIV/0!</v>
      </c>
    </row>
    <row r="240" spans="2:7" ht="13.5" thickBot="1">
      <c r="B240" s="383">
        <f aca="true" t="shared" si="49" ref="B240:G240">B228+B229-B230+B231</f>
        <v>0</v>
      </c>
      <c r="C240" s="383">
        <f t="shared" si="49"/>
        <v>0</v>
      </c>
      <c r="D240" s="383">
        <f t="shared" si="49"/>
        <v>0</v>
      </c>
      <c r="E240" s="383">
        <f t="shared" si="49"/>
        <v>0</v>
      </c>
      <c r="F240" s="383">
        <f t="shared" si="49"/>
        <v>0</v>
      </c>
      <c r="G240" s="383">
        <f t="shared" si="49"/>
        <v>0</v>
      </c>
    </row>
    <row r="241" spans="1:7" ht="39" thickBot="1">
      <c r="A241" s="2" t="s">
        <v>380</v>
      </c>
      <c r="B241" s="363" t="s">
        <v>462</v>
      </c>
      <c r="C241" s="363" t="s">
        <v>463</v>
      </c>
      <c r="D241" s="363" t="s">
        <v>431</v>
      </c>
      <c r="E241" s="363" t="s">
        <v>432</v>
      </c>
      <c r="F241" s="363" t="s">
        <v>440</v>
      </c>
      <c r="G241" s="363" t="s">
        <v>464</v>
      </c>
    </row>
    <row r="242" spans="1:7" ht="12.75">
      <c r="A242" s="302" t="s">
        <v>369</v>
      </c>
      <c r="B242" s="48">
        <f aca="true" t="shared" si="50" ref="B242:G242">B2+B26+B50+B74+B98+B122+B146+B170+B194+B218-B5-B29-B53-B77-B101-B125-B149-B173-B197-B221</f>
        <v>0</v>
      </c>
      <c r="C242" s="48">
        <f t="shared" si="50"/>
        <v>0</v>
      </c>
      <c r="D242" s="48">
        <f t="shared" si="50"/>
        <v>0</v>
      </c>
      <c r="E242" s="48">
        <f t="shared" si="50"/>
        <v>0</v>
      </c>
      <c r="F242" s="48">
        <f t="shared" si="50"/>
        <v>0</v>
      </c>
      <c r="G242" s="49">
        <f t="shared" si="50"/>
        <v>0</v>
      </c>
    </row>
    <row r="243" spans="1:7" ht="12.75">
      <c r="A243" s="305" t="s">
        <v>370</v>
      </c>
      <c r="B243" s="329">
        <f aca="true" t="shared" si="51" ref="B243:G244">B3+B27+B51+B75+B99+B123+B147+B171+B195+B219</f>
        <v>0</v>
      </c>
      <c r="C243" s="329">
        <f t="shared" si="51"/>
        <v>0</v>
      </c>
      <c r="D243" s="329">
        <f t="shared" si="51"/>
        <v>0</v>
      </c>
      <c r="E243" s="329">
        <f t="shared" si="51"/>
        <v>0</v>
      </c>
      <c r="F243" s="329">
        <f t="shared" si="51"/>
        <v>0</v>
      </c>
      <c r="G243" s="330">
        <f t="shared" si="51"/>
        <v>0</v>
      </c>
    </row>
    <row r="244" spans="1:7" ht="12.75">
      <c r="A244" s="335" t="s">
        <v>408</v>
      </c>
      <c r="B244" s="349">
        <f t="shared" si="51"/>
        <v>0</v>
      </c>
      <c r="C244" s="349">
        <f t="shared" si="51"/>
        <v>0</v>
      </c>
      <c r="D244" s="349">
        <f t="shared" si="51"/>
        <v>0</v>
      </c>
      <c r="E244" s="349">
        <f t="shared" si="51"/>
        <v>0</v>
      </c>
      <c r="F244" s="349">
        <f t="shared" si="51"/>
        <v>0</v>
      </c>
      <c r="G244" s="349">
        <f t="shared" si="51"/>
        <v>0</v>
      </c>
    </row>
    <row r="245" spans="1:7" ht="12.75">
      <c r="A245" s="309" t="s">
        <v>373</v>
      </c>
      <c r="B245" s="48">
        <f aca="true" t="shared" si="52" ref="B245:G245">B6+B30+B54+B78+B102+B126+B150+B174+B198+B222-B8-B32-B56-B80-B104-B128-B152-B176-B200-B224</f>
        <v>0</v>
      </c>
      <c r="C245" s="48">
        <f t="shared" si="52"/>
        <v>0</v>
      </c>
      <c r="D245" s="48">
        <f t="shared" si="52"/>
        <v>0</v>
      </c>
      <c r="E245" s="48">
        <f t="shared" si="52"/>
        <v>0</v>
      </c>
      <c r="F245" s="48">
        <f t="shared" si="52"/>
        <v>0</v>
      </c>
      <c r="G245" s="49">
        <f t="shared" si="52"/>
        <v>0</v>
      </c>
    </row>
    <row r="246" spans="1:7" ht="12.75">
      <c r="A246" s="182" t="s">
        <v>374</v>
      </c>
      <c r="B246" s="329">
        <f aca="true" t="shared" si="53" ref="B246:G246">B7+B31+B55+B79+B103+B127+B151+B175+B199+B223</f>
        <v>0</v>
      </c>
      <c r="C246" s="329">
        <f t="shared" si="53"/>
        <v>0</v>
      </c>
      <c r="D246" s="329">
        <f t="shared" si="53"/>
        <v>0</v>
      </c>
      <c r="E246" s="329">
        <f t="shared" si="53"/>
        <v>0</v>
      </c>
      <c r="F246" s="329">
        <f t="shared" si="53"/>
        <v>0</v>
      </c>
      <c r="G246" s="330">
        <f t="shared" si="53"/>
        <v>0</v>
      </c>
    </row>
    <row r="247" spans="1:7" ht="12.75">
      <c r="A247" s="335" t="s">
        <v>409</v>
      </c>
      <c r="B247" s="338">
        <f aca="true" t="shared" si="54" ref="B247:G247">B9+B33+B57+B81+B105+B129+B153+B177+B201+B225</f>
        <v>0</v>
      </c>
      <c r="C247" s="338">
        <f t="shared" si="54"/>
        <v>0</v>
      </c>
      <c r="D247" s="338">
        <f t="shared" si="54"/>
        <v>0</v>
      </c>
      <c r="E247" s="338">
        <f t="shared" si="54"/>
        <v>0</v>
      </c>
      <c r="F247" s="338">
        <f t="shared" si="54"/>
        <v>0</v>
      </c>
      <c r="G247" s="338">
        <f t="shared" si="54"/>
        <v>0</v>
      </c>
    </row>
    <row r="248" spans="1:7" ht="12.75">
      <c r="A248" s="326" t="s">
        <v>9</v>
      </c>
      <c r="B248" s="32">
        <f aca="true" t="shared" si="55" ref="B248:G248">B242-B245</f>
        <v>0</v>
      </c>
      <c r="C248" s="32">
        <f t="shared" si="55"/>
        <v>0</v>
      </c>
      <c r="D248" s="32">
        <f t="shared" si="55"/>
        <v>0</v>
      </c>
      <c r="E248" s="32">
        <f t="shared" si="55"/>
        <v>0</v>
      </c>
      <c r="F248" s="32">
        <f t="shared" si="55"/>
        <v>0</v>
      </c>
      <c r="G248" s="46">
        <f t="shared" si="55"/>
        <v>0</v>
      </c>
    </row>
    <row r="249" spans="1:7" ht="12.75">
      <c r="A249" s="15" t="s">
        <v>376</v>
      </c>
      <c r="B249" s="48">
        <f aca="true" t="shared" si="56" ref="B249:G249">B11+B35+B59+B83+B107+B131+B155+B179+B203+B227</f>
        <v>0</v>
      </c>
      <c r="C249" s="48">
        <f t="shared" si="56"/>
        <v>0</v>
      </c>
      <c r="D249" s="48">
        <f t="shared" si="56"/>
        <v>0</v>
      </c>
      <c r="E249" s="48">
        <f t="shared" si="56"/>
        <v>0</v>
      </c>
      <c r="F249" s="48">
        <f t="shared" si="56"/>
        <v>0</v>
      </c>
      <c r="G249" s="49">
        <f t="shared" si="56"/>
        <v>0</v>
      </c>
    </row>
    <row r="250" spans="1:7" ht="12.75">
      <c r="A250" s="15" t="s">
        <v>3</v>
      </c>
      <c r="B250" s="32">
        <f aca="true" t="shared" si="57" ref="B250:G250">B248+B249</f>
        <v>0</v>
      </c>
      <c r="C250" s="32">
        <f t="shared" si="57"/>
        <v>0</v>
      </c>
      <c r="D250" s="32">
        <f t="shared" si="57"/>
        <v>0</v>
      </c>
      <c r="E250" s="32">
        <f t="shared" si="57"/>
        <v>0</v>
      </c>
      <c r="F250" s="32">
        <f t="shared" si="57"/>
        <v>0</v>
      </c>
      <c r="G250" s="46">
        <f t="shared" si="57"/>
        <v>0</v>
      </c>
    </row>
    <row r="251" spans="1:7" ht="12.75">
      <c r="A251" s="15" t="s">
        <v>377</v>
      </c>
      <c r="B251" s="48">
        <f aca="true" t="shared" si="58" ref="B251:G253">B13+B37+B61+B85+B109+B133+B157+B181+B205+B229</f>
        <v>0</v>
      </c>
      <c r="C251" s="48">
        <f t="shared" si="58"/>
        <v>0</v>
      </c>
      <c r="D251" s="48">
        <f t="shared" si="58"/>
        <v>0</v>
      </c>
      <c r="E251" s="48">
        <f t="shared" si="58"/>
        <v>0</v>
      </c>
      <c r="F251" s="48">
        <f t="shared" si="58"/>
        <v>0</v>
      </c>
      <c r="G251" s="49">
        <f t="shared" si="58"/>
        <v>0</v>
      </c>
    </row>
    <row r="252" spans="1:7" ht="25.5">
      <c r="A252" s="16" t="s">
        <v>53</v>
      </c>
      <c r="B252" s="48">
        <f t="shared" si="58"/>
        <v>0</v>
      </c>
      <c r="C252" s="48">
        <f t="shared" si="58"/>
        <v>0</v>
      </c>
      <c r="D252" s="48">
        <f t="shared" si="58"/>
        <v>0</v>
      </c>
      <c r="E252" s="48">
        <f t="shared" si="58"/>
        <v>0</v>
      </c>
      <c r="F252" s="48">
        <f t="shared" si="58"/>
        <v>0</v>
      </c>
      <c r="G252" s="49">
        <f t="shared" si="58"/>
        <v>0</v>
      </c>
    </row>
    <row r="253" spans="1:7" ht="25.5">
      <c r="A253" s="16" t="s">
        <v>54</v>
      </c>
      <c r="B253" s="48">
        <f t="shared" si="58"/>
        <v>0</v>
      </c>
      <c r="C253" s="48">
        <f t="shared" si="58"/>
        <v>0</v>
      </c>
      <c r="D253" s="48">
        <f t="shared" si="58"/>
        <v>0</v>
      </c>
      <c r="E253" s="48">
        <f t="shared" si="58"/>
        <v>0</v>
      </c>
      <c r="F253" s="48">
        <f t="shared" si="58"/>
        <v>0</v>
      </c>
      <c r="G253" s="49">
        <f t="shared" si="58"/>
        <v>0</v>
      </c>
    </row>
    <row r="254" spans="1:7" ht="12.75">
      <c r="A254" s="316"/>
      <c r="B254" s="331"/>
      <c r="C254" s="331"/>
      <c r="D254" s="331"/>
      <c r="E254" s="331"/>
      <c r="F254" s="331"/>
      <c r="G254" s="332"/>
    </row>
    <row r="255" spans="1:7" ht="25.5">
      <c r="A255" s="16" t="s">
        <v>7</v>
      </c>
      <c r="B255" s="48">
        <f>B17+B41+B65+B89+B113+B137+B161+B185+B209+B233</f>
        <v>0</v>
      </c>
      <c r="C255" s="33">
        <f>B255+C252</f>
        <v>0</v>
      </c>
      <c r="D255" s="33">
        <f>C255+D252</f>
        <v>0</v>
      </c>
      <c r="E255" s="33">
        <f>D255+E252</f>
        <v>0</v>
      </c>
      <c r="F255" s="33">
        <f>E255+F252</f>
        <v>0</v>
      </c>
      <c r="G255" s="319">
        <f>F255+G252</f>
        <v>0</v>
      </c>
    </row>
    <row r="256" spans="1:7" ht="12.75">
      <c r="A256" s="17" t="s">
        <v>19</v>
      </c>
      <c r="B256" s="48">
        <f>B18+B42+B66+B90+B114+B138+B162+B186+B210+B234</f>
        <v>0</v>
      </c>
      <c r="C256" s="48">
        <f aca="true" t="shared" si="59" ref="C256:G259">C18+C42+C66+C90+C114+C138+C162+C186+C210+C234</f>
        <v>0</v>
      </c>
      <c r="D256" s="48">
        <f t="shared" si="59"/>
        <v>0</v>
      </c>
      <c r="E256" s="48">
        <f t="shared" si="59"/>
        <v>0</v>
      </c>
      <c r="F256" s="48">
        <f t="shared" si="59"/>
        <v>0</v>
      </c>
      <c r="G256" s="49">
        <f t="shared" si="59"/>
        <v>0</v>
      </c>
    </row>
    <row r="257" spans="1:7" ht="22.5">
      <c r="A257" s="198" t="s">
        <v>458</v>
      </c>
      <c r="B257" s="329">
        <f>B19+B43+B67+B91+B115+B139+B163+B187+B211+B235</f>
        <v>0</v>
      </c>
      <c r="C257" s="329">
        <f t="shared" si="59"/>
        <v>0</v>
      </c>
      <c r="D257" s="329">
        <f t="shared" si="59"/>
        <v>0</v>
      </c>
      <c r="E257" s="329">
        <f t="shared" si="59"/>
        <v>0</v>
      </c>
      <c r="F257" s="329">
        <f t="shared" si="59"/>
        <v>0</v>
      </c>
      <c r="G257" s="330">
        <f t="shared" si="59"/>
        <v>0</v>
      </c>
    </row>
    <row r="258" spans="1:7" ht="12.75">
      <c r="A258" s="198" t="s">
        <v>60</v>
      </c>
      <c r="B258" s="329">
        <f>B20+B44+B68+B92+B116+B140+B164+B188+B212+B236</f>
        <v>0</v>
      </c>
      <c r="C258" s="329">
        <f t="shared" si="59"/>
        <v>0</v>
      </c>
      <c r="D258" s="329">
        <f t="shared" si="59"/>
        <v>0</v>
      </c>
      <c r="E258" s="329">
        <f t="shared" si="59"/>
        <v>0</v>
      </c>
      <c r="F258" s="329">
        <f t="shared" si="59"/>
        <v>0</v>
      </c>
      <c r="G258" s="330">
        <f t="shared" si="59"/>
        <v>0</v>
      </c>
    </row>
    <row r="259" spans="1:7" ht="12.75">
      <c r="A259" s="342" t="s">
        <v>407</v>
      </c>
      <c r="B259" s="349">
        <f>B21+B45+B69+B93+B117+B141+B165+B189+B213+B237</f>
        <v>0</v>
      </c>
      <c r="C259" s="349">
        <f t="shared" si="59"/>
        <v>0</v>
      </c>
      <c r="D259" s="349">
        <f t="shared" si="59"/>
        <v>0</v>
      </c>
      <c r="E259" s="349">
        <f t="shared" si="59"/>
        <v>0</v>
      </c>
      <c r="F259" s="349">
        <f t="shared" si="59"/>
        <v>0</v>
      </c>
      <c r="G259" s="349">
        <f t="shared" si="59"/>
        <v>0</v>
      </c>
    </row>
    <row r="260" spans="1:7" ht="12.75">
      <c r="A260" s="16" t="s">
        <v>55</v>
      </c>
      <c r="B260" s="29">
        <f aca="true" t="shared" si="60" ref="B260:G260">IF(B256-B255&lt;0,0,B256-B255)</f>
        <v>0</v>
      </c>
      <c r="C260" s="29">
        <f t="shared" si="60"/>
        <v>0</v>
      </c>
      <c r="D260" s="29">
        <f t="shared" si="60"/>
        <v>0</v>
      </c>
      <c r="E260" s="29">
        <f t="shared" si="60"/>
        <v>0</v>
      </c>
      <c r="F260" s="29">
        <f t="shared" si="60"/>
        <v>0</v>
      </c>
      <c r="G260" s="35">
        <f t="shared" si="60"/>
        <v>0</v>
      </c>
    </row>
    <row r="261" spans="1:7" ht="13.5" thickBot="1">
      <c r="A261" s="322" t="s">
        <v>56</v>
      </c>
      <c r="B261" s="323" t="e">
        <f aca="true" t="shared" si="61" ref="B261:G261">B260/B242</f>
        <v>#DIV/0!</v>
      </c>
      <c r="C261" s="323" t="e">
        <f t="shared" si="61"/>
        <v>#DIV/0!</v>
      </c>
      <c r="D261" s="323" t="e">
        <f t="shared" si="61"/>
        <v>#DIV/0!</v>
      </c>
      <c r="E261" s="323" t="e">
        <f t="shared" si="61"/>
        <v>#DIV/0!</v>
      </c>
      <c r="F261" s="323" t="e">
        <f t="shared" si="61"/>
        <v>#DIV/0!</v>
      </c>
      <c r="G261" s="324" t="e">
        <f t="shared" si="61"/>
        <v>#DIV/0!</v>
      </c>
    </row>
    <row r="262" spans="1:2" ht="12.75">
      <c r="A262" s="3"/>
      <c r="B262" s="4"/>
    </row>
    <row r="263" spans="1:8" ht="12.75">
      <c r="A263" s="333" t="s">
        <v>8</v>
      </c>
      <c r="B263" s="29">
        <f aca="true" t="shared" si="62" ref="B263:G263">B250+B251-B252+B253</f>
        <v>0</v>
      </c>
      <c r="C263" s="29">
        <f t="shared" si="62"/>
        <v>0</v>
      </c>
      <c r="D263" s="29">
        <f t="shared" si="62"/>
        <v>0</v>
      </c>
      <c r="E263" s="29">
        <f t="shared" si="62"/>
        <v>0</v>
      </c>
      <c r="F263" s="29">
        <f t="shared" si="62"/>
        <v>0</v>
      </c>
      <c r="G263" s="29">
        <f t="shared" si="62"/>
        <v>0</v>
      </c>
      <c r="H263" s="362" t="s">
        <v>345</v>
      </c>
    </row>
    <row r="264" spans="1:8" ht="12.75">
      <c r="A264" s="333" t="s">
        <v>381</v>
      </c>
      <c r="B264" s="29">
        <f aca="true" t="shared" si="63" ref="B264:G264">B5-B8+B29-B32+B53-B56+B77-B80+B101-B104+B125-B128+B149-B152+B173-B176+B197-B200+B221-B224</f>
        <v>0</v>
      </c>
      <c r="C264" s="29">
        <f t="shared" si="63"/>
        <v>0</v>
      </c>
      <c r="D264" s="29">
        <f t="shared" si="63"/>
        <v>0</v>
      </c>
      <c r="E264" s="29">
        <f t="shared" si="63"/>
        <v>0</v>
      </c>
      <c r="F264" s="29">
        <f t="shared" si="63"/>
        <v>0</v>
      </c>
      <c r="G264" s="29">
        <f t="shared" si="63"/>
        <v>0</v>
      </c>
      <c r="H264" s="362" t="s">
        <v>345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7" sqref="B17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32</v>
      </c>
      <c r="B1" s="363" t="s">
        <v>462</v>
      </c>
      <c r="C1" s="363" t="s">
        <v>463</v>
      </c>
      <c r="D1" s="363" t="s">
        <v>431</v>
      </c>
      <c r="E1" s="363" t="s">
        <v>432</v>
      </c>
      <c r="F1" s="363" t="s">
        <v>440</v>
      </c>
      <c r="G1" s="363" t="s">
        <v>464</v>
      </c>
    </row>
    <row r="2" spans="1:9" ht="15" customHeight="1">
      <c r="A2" s="195" t="s">
        <v>0</v>
      </c>
      <c r="B2" s="48">
        <f>'Strateegia vorm KOV'!B2+'Strateegia vorm sõltuv üksus'!B242-'Strateegia vorm sõltuv üksus'!B246-'Strateegia vorm sõltuv üksus'!B243</f>
        <v>2980111.44</v>
      </c>
      <c r="C2" s="48">
        <f>'Strateegia vorm KOV'!C2+'Strateegia vorm sõltuv üksus'!C242-'Strateegia vorm sõltuv üksus'!C246-'Strateegia vorm sõltuv üksus'!C243</f>
        <v>3027038</v>
      </c>
      <c r="D2" s="48">
        <f>'Strateegia vorm KOV'!D2+'Strateegia vorm sõltuv üksus'!D242-'Strateegia vorm sõltuv üksus'!D246-'Strateegia vorm sõltuv üksus'!D243</f>
        <v>3168360</v>
      </c>
      <c r="E2" s="48">
        <f>'Strateegia vorm KOV'!E2+'Strateegia vorm sõltuv üksus'!E242-'Strateegia vorm sõltuv üksus'!E246-'Strateegia vorm sõltuv üksus'!E243</f>
        <v>3269360</v>
      </c>
      <c r="F2" s="48">
        <f>'Strateegia vorm KOV'!F2+'Strateegia vorm sõltuv üksus'!F242-'Strateegia vorm sõltuv üksus'!F246-'Strateegia vorm sõltuv üksus'!F243</f>
        <v>3358960</v>
      </c>
      <c r="G2" s="48">
        <f>'Strateegia vorm KOV'!G2+'Strateegia vorm sõltuv üksus'!G242-'Strateegia vorm sõltuv üksus'!G246-'Strateegia vorm sõltuv üksus'!G243</f>
        <v>3443260</v>
      </c>
      <c r="I2" s="6"/>
    </row>
    <row r="3" spans="1:9" ht="12.75">
      <c r="A3" s="196" t="s">
        <v>1</v>
      </c>
      <c r="B3" s="32">
        <f>'Strateegia vorm KOV'!B13+'Strateegia vorm sõltuv üksus'!B245-'Strateegia vorm sõltuv üksus'!B246-'Strateegia vorm sõltuv üksus'!B243</f>
        <v>2722503.16</v>
      </c>
      <c r="C3" s="32">
        <f>'Strateegia vorm KOV'!C13+'Strateegia vorm sõltuv üksus'!C245-'Strateegia vorm sõltuv üksus'!C246-'Strateegia vorm sõltuv üksus'!C243</f>
        <v>2867159</v>
      </c>
      <c r="D3" s="32">
        <f>'Strateegia vorm KOV'!D13+'Strateegia vorm sõltuv üksus'!D245-'Strateegia vorm sõltuv üksus'!D246-'Strateegia vorm sõltuv üksus'!D243</f>
        <v>2937917</v>
      </c>
      <c r="E3" s="32">
        <f>'Strateegia vorm KOV'!E13+'Strateegia vorm sõltuv üksus'!E245-'Strateegia vorm sõltuv üksus'!E246-'Strateegia vorm sõltuv üksus'!E243</f>
        <v>3034598</v>
      </c>
      <c r="F3" s="32">
        <f>'Strateegia vorm KOV'!F13+'Strateegia vorm sõltuv üksus'!F245-'Strateegia vorm sõltuv üksus'!F246-'Strateegia vorm sõltuv üksus'!F243</f>
        <v>3100136</v>
      </c>
      <c r="G3" s="32">
        <f>'Strateegia vorm KOV'!G13+'Strateegia vorm sõltuv üksus'!G245-'Strateegia vorm sõltuv üksus'!G246-'Strateegia vorm sõltuv üksus'!G243</f>
        <v>3222195</v>
      </c>
      <c r="I3" s="6"/>
    </row>
    <row r="4" spans="1:9" ht="12.75">
      <c r="A4" s="299" t="s">
        <v>416</v>
      </c>
      <c r="B4" s="347">
        <f>'Strateegia vorm sõltuv üksus'!B247+'Strateegia vorm KOV'!B18-'Strateegia vorm sõltuv üksus'!B244</f>
        <v>0</v>
      </c>
      <c r="C4" s="347">
        <f>'Strateegia vorm sõltuv üksus'!C247+'Strateegia vorm KOV'!C18-'Strateegia vorm sõltuv üksus'!C244</f>
        <v>0</v>
      </c>
      <c r="D4" s="347">
        <f>'Strateegia vorm sõltuv üksus'!D247+'Strateegia vorm KOV'!D18-'Strateegia vorm sõltuv üksus'!D244</f>
        <v>0</v>
      </c>
      <c r="E4" s="347">
        <f>'Strateegia vorm sõltuv üksus'!E247+'Strateegia vorm KOV'!E18-'Strateegia vorm sõltuv üksus'!E244</f>
        <v>0</v>
      </c>
      <c r="F4" s="347">
        <f>'Strateegia vorm sõltuv üksus'!F247+'Strateegia vorm KOV'!F18-'Strateegia vorm sõltuv üksus'!F244</f>
        <v>0</v>
      </c>
      <c r="G4" s="350">
        <f>'Strateegia vorm sõltuv üksus'!G247+'Strateegia vorm KOV'!G18-'Strateegia vorm sõltuv üksus'!G244</f>
        <v>0</v>
      </c>
      <c r="I4" s="6"/>
    </row>
    <row r="5" spans="1:10" ht="12.75">
      <c r="A5" s="196" t="s">
        <v>9</v>
      </c>
      <c r="B5" s="32">
        <f aca="true" t="shared" si="0" ref="B5:G5">B2-B3</f>
        <v>257608.2799999998</v>
      </c>
      <c r="C5" s="32">
        <f t="shared" si="0"/>
        <v>159879</v>
      </c>
      <c r="D5" s="32">
        <f t="shared" si="0"/>
        <v>230443</v>
      </c>
      <c r="E5" s="32">
        <f t="shared" si="0"/>
        <v>234762</v>
      </c>
      <c r="F5" s="32">
        <f t="shared" si="0"/>
        <v>258824</v>
      </c>
      <c r="G5" s="46">
        <f t="shared" si="0"/>
        <v>221065</v>
      </c>
      <c r="J5" s="5"/>
    </row>
    <row r="6" spans="1:10" ht="12.75">
      <c r="A6" s="9" t="s">
        <v>2</v>
      </c>
      <c r="B6" s="27">
        <f>'Strateegia vorm KOV'!B21+'Strateegia vorm sõltuv üksus'!B249-'Strateegia vorm KOV'!B30-'Strateegia vorm KOV'!B29</f>
        <v>-288953.49999999994</v>
      </c>
      <c r="C6" s="27">
        <f>'Strateegia vorm KOV'!C21+'Strateegia vorm sõltuv üksus'!C249-'Strateegia vorm KOV'!C30-'Strateegia vorm KOV'!C29</f>
        <v>-143559</v>
      </c>
      <c r="D6" s="27">
        <f>'Strateegia vorm KOV'!D21+'Strateegia vorm sõltuv üksus'!D249-'Strateegia vorm KOV'!D30-'Strateegia vorm KOV'!D29</f>
        <v>-50276.9315</v>
      </c>
      <c r="E6" s="27">
        <f>'Strateegia vorm KOV'!E21+'Strateegia vorm sõltuv üksus'!E249-'Strateegia vorm KOV'!E30-'Strateegia vorm KOV'!E29</f>
        <v>-206175.052</v>
      </c>
      <c r="F6" s="27">
        <f>'Strateegia vorm KOV'!F21+'Strateegia vorm sõltuv üksus'!F249-'Strateegia vorm KOV'!F30-'Strateegia vorm KOV'!F29</f>
        <v>-107821</v>
      </c>
      <c r="G6" s="27">
        <f>'Strateegia vorm KOV'!G21+'Strateegia vorm sõltuv üksus'!G249-'Strateegia vorm KOV'!G30-'Strateegia vorm KOV'!G29</f>
        <v>-24900</v>
      </c>
      <c r="I6" s="6"/>
      <c r="J6" s="5"/>
    </row>
    <row r="7" spans="1:7" ht="12.75">
      <c r="A7" s="15" t="s">
        <v>3</v>
      </c>
      <c r="B7" s="27">
        <f aca="true" t="shared" si="1" ref="B7:G7">B5+B6</f>
        <v>-31345.220000000147</v>
      </c>
      <c r="C7" s="27">
        <f t="shared" si="1"/>
        <v>16320</v>
      </c>
      <c r="D7" s="27">
        <f t="shared" si="1"/>
        <v>180166.0685</v>
      </c>
      <c r="E7" s="27">
        <f t="shared" si="1"/>
        <v>28586.948000000004</v>
      </c>
      <c r="F7" s="27">
        <f t="shared" si="1"/>
        <v>151003</v>
      </c>
      <c r="G7" s="28">
        <f t="shared" si="1"/>
        <v>196165</v>
      </c>
    </row>
    <row r="8" spans="1:9" ht="12.75">
      <c r="A8" s="15" t="s">
        <v>4</v>
      </c>
      <c r="B8" s="27">
        <f>'Strateegia vorm KOV'!B34+'Strateegia vorm sõltuv üksus'!B251+'Strateegia vorm KOV'!B30+'Strateegia vorm KOV'!B29</f>
        <v>-10756</v>
      </c>
      <c r="C8" s="27">
        <f>'Strateegia vorm KOV'!C34+'Strateegia vorm sõltuv üksus'!C251+'Strateegia vorm KOV'!C30+'Strateegia vorm KOV'!C29</f>
        <v>-163057</v>
      </c>
      <c r="D8" s="27">
        <f>'Strateegia vorm KOV'!D34+'Strateegia vorm sõltuv üksus'!D251+'Strateegia vorm KOV'!D30+'Strateegia vorm KOV'!D29</f>
        <v>-187166</v>
      </c>
      <c r="E8" s="27">
        <f>'Strateegia vorm KOV'!E34+'Strateegia vorm sõltuv üksus'!E251+'Strateegia vorm KOV'!E30+'Strateegia vorm KOV'!E29</f>
        <v>-38587</v>
      </c>
      <c r="F8" s="27">
        <f>'Strateegia vorm KOV'!F34+'Strateegia vorm sõltuv üksus'!F251+'Strateegia vorm KOV'!F30+'Strateegia vorm KOV'!F29</f>
        <v>-196165</v>
      </c>
      <c r="G8" s="27">
        <f>'Strateegia vorm KOV'!G34+'Strateegia vorm sõltuv üksus'!G251+'Strateegia vorm KOV'!G30+'Strateegia vorm KOV'!G29</f>
        <v>-196165</v>
      </c>
      <c r="I8" s="6"/>
    </row>
    <row r="9" spans="1:7" ht="25.5">
      <c r="A9" s="16" t="s">
        <v>53</v>
      </c>
      <c r="B9" s="27">
        <f>'Strateegia vorm KOV'!B37+'Strateegia vorm sõltuv üksus'!B252</f>
        <v>-42101.22</v>
      </c>
      <c r="C9" s="27">
        <f>'Strateegia vorm KOV'!C37+'Strateegia vorm sõltuv üksus'!C252</f>
        <v>-146737</v>
      </c>
      <c r="D9" s="27">
        <f>'Strateegia vorm KOV'!D37+'Strateegia vorm sõltuv üksus'!D252</f>
        <v>-7000</v>
      </c>
      <c r="E9" s="27">
        <f>'Strateegia vorm KOV'!E37+'Strateegia vorm sõltuv üksus'!E252</f>
        <v>-10000</v>
      </c>
      <c r="F9" s="27">
        <f>'Strateegia vorm KOV'!F37+'Strateegia vorm sõltuv üksus'!F252</f>
        <v>-45162</v>
      </c>
      <c r="G9" s="28">
        <f>'Strateegia vorm KOV'!G37+'Strateegia vorm sõltuv üksus'!G252</f>
        <v>0</v>
      </c>
    </row>
    <row r="10" spans="1:7" ht="25.5">
      <c r="A10" s="16" t="s">
        <v>54</v>
      </c>
      <c r="B10" s="27">
        <f aca="true" t="shared" si="2" ref="B10:G10">B9-B7-B8</f>
        <v>1.4551915228366852E-10</v>
      </c>
      <c r="C10" s="27">
        <f t="shared" si="2"/>
        <v>0</v>
      </c>
      <c r="D10" s="27">
        <f t="shared" si="2"/>
        <v>-0.0684999999939464</v>
      </c>
      <c r="E10" s="27">
        <f t="shared" si="2"/>
        <v>0.05199999999604188</v>
      </c>
      <c r="F10" s="27">
        <f t="shared" si="2"/>
        <v>0</v>
      </c>
      <c r="G10" s="28">
        <f t="shared" si="2"/>
        <v>0</v>
      </c>
    </row>
    <row r="11" spans="1:7" ht="12.75">
      <c r="A11" s="197"/>
      <c r="B11" s="30"/>
      <c r="C11" s="30"/>
      <c r="D11" s="30"/>
      <c r="E11" s="30"/>
      <c r="F11" s="30"/>
      <c r="G11" s="31"/>
    </row>
    <row r="12" spans="1:7" ht="12.75">
      <c r="A12" s="16" t="s">
        <v>7</v>
      </c>
      <c r="B12" s="32">
        <f>'Strateegia vorm KOV'!B40+'Strateegia vorm sõltuv üksus'!B255</f>
        <v>211121.94</v>
      </c>
      <c r="C12" s="33">
        <f>B12+C9</f>
        <v>64384.94</v>
      </c>
      <c r="D12" s="33">
        <f>C12+D9</f>
        <v>57384.94</v>
      </c>
      <c r="E12" s="33">
        <f>D12+E9</f>
        <v>47384.94</v>
      </c>
      <c r="F12" s="33">
        <f>E12+F9</f>
        <v>2222.9400000000023</v>
      </c>
      <c r="G12" s="34">
        <f>F12+G9</f>
        <v>2222.9400000000023</v>
      </c>
    </row>
    <row r="13" spans="1:7" ht="12.75">
      <c r="A13" s="17" t="s">
        <v>19</v>
      </c>
      <c r="B13" s="32">
        <f>'Strateegia vorm KOV'!B41+'Strateegia vorm sõltuv üksus'!B256-'Strateegia vorm sõltuv üksus'!B258-'Strateegia vorm sõltuv üksus'!B259</f>
        <v>1746150</v>
      </c>
      <c r="C13" s="32">
        <f>'Strateegia vorm KOV'!C41+'Strateegia vorm sõltuv üksus'!C256-'Strateegia vorm sõltuv üksus'!C258-'Strateegia vorm sõltuv üksus'!C259</f>
        <v>1583093</v>
      </c>
      <c r="D13" s="32">
        <f>'Strateegia vorm KOV'!D41+'Strateegia vorm sõltuv üksus'!D256-'Strateegia vorm sõltuv üksus'!D258-'Strateegia vorm sõltuv üksus'!D259</f>
        <v>1395927</v>
      </c>
      <c r="E13" s="32">
        <f>'Strateegia vorm KOV'!E41+'Strateegia vorm sõltuv üksus'!E256-'Strateegia vorm sõltuv üksus'!E258-'Strateegia vorm sõltuv üksus'!E259</f>
        <v>1357340</v>
      </c>
      <c r="F13" s="32">
        <f>'Strateegia vorm KOV'!F41+'Strateegia vorm sõltuv üksus'!F256-'Strateegia vorm sõltuv üksus'!F258-'Strateegia vorm sõltuv üksus'!F259</f>
        <v>1161175</v>
      </c>
      <c r="G13" s="32">
        <f>'Strateegia vorm KOV'!G41+'Strateegia vorm sõltuv üksus'!G256-'Strateegia vorm sõltuv üksus'!G258-'Strateegia vorm sõltuv üksus'!G259</f>
        <v>965010</v>
      </c>
    </row>
    <row r="14" spans="1:7" ht="22.5">
      <c r="A14" s="198" t="s">
        <v>458</v>
      </c>
      <c r="B14" s="38">
        <f>'Strateegia vorm KOV'!B43+'Strateegia vorm sõltuv üksus'!B257</f>
        <v>0</v>
      </c>
      <c r="C14" s="38">
        <f>'Strateegia vorm KOV'!C43+'Strateegia vorm sõltuv üksus'!C257</f>
        <v>0</v>
      </c>
      <c r="D14" s="38">
        <f>'Strateegia vorm KOV'!D43+'Strateegia vorm sõltuv üksus'!D257</f>
        <v>0</v>
      </c>
      <c r="E14" s="38">
        <f>'Strateegia vorm KOV'!E43+'Strateegia vorm sõltuv üksus'!E257</f>
        <v>0</v>
      </c>
      <c r="F14" s="38">
        <f>'Strateegia vorm KOV'!F43+'Strateegia vorm sõltuv üksus'!F257</f>
        <v>0</v>
      </c>
      <c r="G14" s="38">
        <f>'Strateegia vorm KOV'!G43+'Strateegia vorm sõltuv üksus'!G257</f>
        <v>0</v>
      </c>
    </row>
    <row r="15" spans="1:7" ht="12.75">
      <c r="A15" s="19" t="s">
        <v>55</v>
      </c>
      <c r="B15" s="43">
        <f aca="true" t="shared" si="3" ref="B15:G15">IF(B13-B12&lt;0,0,B13-B12)</f>
        <v>1535028.06</v>
      </c>
      <c r="C15" s="43">
        <f t="shared" si="3"/>
        <v>1518708.06</v>
      </c>
      <c r="D15" s="43">
        <f t="shared" si="3"/>
        <v>1338542.06</v>
      </c>
      <c r="E15" s="43">
        <f t="shared" si="3"/>
        <v>1309955.06</v>
      </c>
      <c r="F15" s="43">
        <f t="shared" si="3"/>
        <v>1158952.06</v>
      </c>
      <c r="G15" s="35">
        <f t="shared" si="3"/>
        <v>962787.06</v>
      </c>
    </row>
    <row r="16" spans="1:7" ht="12.75">
      <c r="A16" s="19" t="s">
        <v>56</v>
      </c>
      <c r="B16" s="36">
        <f aca="true" t="shared" si="4" ref="B16:G16">B15/B2</f>
        <v>0.5150908249256612</v>
      </c>
      <c r="C16" s="36">
        <f t="shared" si="4"/>
        <v>0.5017142368216059</v>
      </c>
      <c r="D16" s="36">
        <f t="shared" si="4"/>
        <v>0.42247158151220193</v>
      </c>
      <c r="E16" s="36">
        <f t="shared" si="4"/>
        <v>0.40067629750165173</v>
      </c>
      <c r="F16" s="36">
        <f t="shared" si="4"/>
        <v>0.34503300426322436</v>
      </c>
      <c r="G16" s="37">
        <f t="shared" si="4"/>
        <v>0.2796149753431341</v>
      </c>
    </row>
    <row r="17" spans="1:7" ht="12.75">
      <c r="A17" s="19" t="s">
        <v>57</v>
      </c>
      <c r="B17" s="38">
        <f aca="true" t="shared" si="5" ref="B17:G17">IF((B5+B4)*6&gt;B2,B2+B14,IF((B5+B4)*6&lt;0.6*B2,0.6*B2+B14,(B5+B4)*6+B14))</f>
        <v>1788066.8639999998</v>
      </c>
      <c r="C17" s="38">
        <f t="shared" si="5"/>
        <v>1816222.8</v>
      </c>
      <c r="D17" s="38">
        <f t="shared" si="5"/>
        <v>1901016</v>
      </c>
      <c r="E17" s="38">
        <f t="shared" si="5"/>
        <v>1961616</v>
      </c>
      <c r="F17" s="38">
        <f t="shared" si="5"/>
        <v>2015376</v>
      </c>
      <c r="G17" s="39">
        <f t="shared" si="5"/>
        <v>2065956</v>
      </c>
    </row>
    <row r="18" spans="1:7" ht="12.75">
      <c r="A18" s="19" t="s">
        <v>58</v>
      </c>
      <c r="B18" s="40">
        <f aca="true" t="shared" si="6" ref="B18:G18">B17/B2</f>
        <v>0.6</v>
      </c>
      <c r="C18" s="40">
        <f t="shared" si="6"/>
        <v>0.6</v>
      </c>
      <c r="D18" s="40">
        <f t="shared" si="6"/>
        <v>0.6</v>
      </c>
      <c r="E18" s="40">
        <f t="shared" si="6"/>
        <v>0.6</v>
      </c>
      <c r="F18" s="40">
        <f t="shared" si="6"/>
        <v>0.6</v>
      </c>
      <c r="G18" s="37">
        <f t="shared" si="6"/>
        <v>0.6</v>
      </c>
    </row>
    <row r="19" spans="1:7" ht="13.5" thickBot="1">
      <c r="A19" s="25" t="s">
        <v>59</v>
      </c>
      <c r="B19" s="41">
        <f aca="true" t="shared" si="7" ref="B19:G19">B17-B15</f>
        <v>253038.80399999977</v>
      </c>
      <c r="C19" s="41">
        <f t="shared" si="7"/>
        <v>297514.74</v>
      </c>
      <c r="D19" s="41">
        <f t="shared" si="7"/>
        <v>562473.94</v>
      </c>
      <c r="E19" s="41">
        <f t="shared" si="7"/>
        <v>651660.94</v>
      </c>
      <c r="F19" s="41">
        <f t="shared" si="7"/>
        <v>856423.94</v>
      </c>
      <c r="G19" s="42">
        <f t="shared" si="7"/>
        <v>1103168.94</v>
      </c>
    </row>
    <row r="21" spans="2:7" ht="12.75">
      <c r="B21" s="130"/>
      <c r="C21" s="130"/>
      <c r="D21" s="130"/>
      <c r="E21" s="130"/>
      <c r="F21" s="130"/>
      <c r="G21" s="130"/>
    </row>
    <row r="22" spans="2:7" ht="12.75">
      <c r="B22" s="130"/>
      <c r="C22" s="130"/>
      <c r="D22" s="130"/>
      <c r="E22" s="130"/>
      <c r="F22" s="130"/>
      <c r="G22" s="130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Tonis</cp:lastModifiedBy>
  <cp:lastPrinted>2014-07-31T06:17:44Z</cp:lastPrinted>
  <dcterms:created xsi:type="dcterms:W3CDTF">2009-03-11T11:38:40Z</dcterms:created>
  <dcterms:modified xsi:type="dcterms:W3CDTF">2014-09-23T13:41:05Z</dcterms:modified>
  <cp:category/>
  <cp:version/>
  <cp:contentType/>
  <cp:contentStatus/>
</cp:coreProperties>
</file>